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i planovi\25-26\"/>
    </mc:Choice>
  </mc:AlternateContent>
  <bookViews>
    <workbookView xWindow="0" yWindow="0" windowWidth="28800" windowHeight="12300"/>
  </bookViews>
  <sheets>
    <sheet name="SAŽETAK" sheetId="10" r:id="rId1"/>
    <sheet name=" Račun prihoda i rashoda" sheetId="3" r:id="rId2"/>
    <sheet name="Prihodi i rashodi po izvorima" sheetId="12" r:id="rId3"/>
    <sheet name="Rashodi prema funkcijskoj kl" sheetId="5" r:id="rId4"/>
    <sheet name="Račun financiranja" sheetId="6" r:id="rId5"/>
    <sheet name="Račun financiranja po izvorima" sheetId="9" r:id="rId6"/>
    <sheet name="POSEBNI DIO " sheetId="14" r:id="rId7"/>
    <sheet name="List2" sheetId="2" r:id="rId8"/>
  </sheets>
  <externalReferences>
    <externalReference r:id="rId9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H12" i="3"/>
  <c r="F12" i="3"/>
  <c r="F11" i="3" s="1"/>
  <c r="F10" i="3" s="1"/>
  <c r="G11" i="3"/>
  <c r="H11" i="3"/>
  <c r="G26" i="3" l="1"/>
  <c r="H26" i="3"/>
  <c r="B10" i="12"/>
  <c r="C10" i="12"/>
  <c r="B28" i="12"/>
  <c r="C28" i="12"/>
  <c r="D22" i="12"/>
  <c r="D21" i="12"/>
  <c r="F28" i="12"/>
  <c r="E28" i="12"/>
  <c r="D28" i="12"/>
  <c r="D10" i="12" s="1"/>
  <c r="F57" i="12"/>
  <c r="F55" i="12"/>
  <c r="F52" i="12"/>
  <c r="F46" i="12"/>
  <c r="F43" i="12"/>
  <c r="F34" i="12" s="1"/>
  <c r="F40" i="12"/>
  <c r="F35" i="12"/>
  <c r="F26" i="12"/>
  <c r="F24" i="12"/>
  <c r="F21" i="12"/>
  <c r="F18" i="12"/>
  <c r="F13" i="12"/>
  <c r="F11" i="12"/>
  <c r="E57" i="12"/>
  <c r="E55" i="12"/>
  <c r="E52" i="12"/>
  <c r="E46" i="12"/>
  <c r="E43" i="12"/>
  <c r="E40" i="12"/>
  <c r="E35" i="12"/>
  <c r="E26" i="12"/>
  <c r="E24" i="12"/>
  <c r="E21" i="12"/>
  <c r="E18" i="12"/>
  <c r="E13" i="12"/>
  <c r="E11" i="12"/>
  <c r="E34" i="12" l="1"/>
  <c r="F10" i="12"/>
  <c r="E10" i="12"/>
  <c r="I68" i="14"/>
  <c r="I67" i="14"/>
  <c r="I66" i="14"/>
  <c r="I64" i="14"/>
  <c r="I63" i="14" s="1"/>
  <c r="I62" i="14" s="1"/>
  <c r="I59" i="14"/>
  <c r="I58" i="14" s="1"/>
  <c r="I53" i="14" s="1"/>
  <c r="I55" i="14"/>
  <c r="I54" i="14"/>
  <c r="I45" i="14"/>
  <c r="I44" i="14" s="1"/>
  <c r="I43" i="14" s="1"/>
  <c r="I41" i="14"/>
  <c r="I40" i="14" s="1"/>
  <c r="I39" i="14" s="1"/>
  <c r="I37" i="14"/>
  <c r="I35" i="14"/>
  <c r="I34" i="14"/>
  <c r="I32" i="14"/>
  <c r="I26" i="14" s="1"/>
  <c r="I29" i="14"/>
  <c r="I27" i="14"/>
  <c r="I23" i="14"/>
  <c r="I21" i="14"/>
  <c r="I20" i="14"/>
  <c r="I18" i="14"/>
  <c r="I16" i="14"/>
  <c r="I15" i="14"/>
  <c r="I10" i="14"/>
  <c r="I9" i="14"/>
  <c r="I8" i="14" s="1"/>
  <c r="H68" i="14"/>
  <c r="H67" i="14" s="1"/>
  <c r="H66" i="14" s="1"/>
  <c r="H64" i="14"/>
  <c r="H63" i="14"/>
  <c r="H62" i="14"/>
  <c r="H59" i="14"/>
  <c r="H58" i="14" s="1"/>
  <c r="H53" i="14" s="1"/>
  <c r="H52" i="14" s="1"/>
  <c r="H55" i="14"/>
  <c r="H54" i="14"/>
  <c r="H45" i="14"/>
  <c r="H44" i="14" s="1"/>
  <c r="H43" i="14" s="1"/>
  <c r="H41" i="14"/>
  <c r="H40" i="14"/>
  <c r="H39" i="14"/>
  <c r="H37" i="14"/>
  <c r="H34" i="14" s="1"/>
  <c r="H35" i="14"/>
  <c r="H32" i="14"/>
  <c r="H29" i="14"/>
  <c r="H27" i="14"/>
  <c r="H26" i="14" s="1"/>
  <c r="H23" i="14"/>
  <c r="H21" i="14"/>
  <c r="H20" i="14"/>
  <c r="H18" i="14"/>
  <c r="H16" i="14"/>
  <c r="H15" i="14" s="1"/>
  <c r="H10" i="14"/>
  <c r="H9" i="14"/>
  <c r="H8" i="14"/>
  <c r="G32" i="14"/>
  <c r="G27" i="14"/>
  <c r="G15" i="14"/>
  <c r="E21" i="14"/>
  <c r="F21" i="14"/>
  <c r="G20" i="14"/>
  <c r="G23" i="14"/>
  <c r="E52" i="14"/>
  <c r="F52" i="14"/>
  <c r="G55" i="14"/>
  <c r="G29" i="14"/>
  <c r="I14" i="14" l="1"/>
  <c r="I7" i="14" s="1"/>
  <c r="I52" i="14"/>
  <c r="H14" i="14"/>
  <c r="H7" i="14" s="1"/>
  <c r="H6" i="14" s="1"/>
  <c r="G12" i="10"/>
  <c r="E33" i="3"/>
  <c r="E27" i="3"/>
  <c r="I6" i="14" l="1"/>
  <c r="E28" i="3"/>
  <c r="C48" i="12" l="1"/>
  <c r="C56" i="12"/>
  <c r="C47" i="12"/>
  <c r="F33" i="14"/>
  <c r="F29" i="14"/>
  <c r="F28" i="14"/>
  <c r="E12" i="3"/>
  <c r="D26" i="3"/>
  <c r="B22" i="12"/>
  <c r="E45" i="14"/>
  <c r="G11" i="10" l="1"/>
  <c r="F11" i="10"/>
  <c r="E11" i="3"/>
  <c r="E26" i="3"/>
  <c r="C57" i="12"/>
  <c r="C11" i="5"/>
  <c r="C46" i="12" l="1"/>
  <c r="D46" i="12"/>
  <c r="F32" i="14" l="1"/>
  <c r="F27" i="14"/>
  <c r="G16" i="14"/>
  <c r="E12" i="5"/>
  <c r="F12" i="5" s="1"/>
  <c r="F26" i="14" l="1"/>
  <c r="G26" i="14"/>
  <c r="F26" i="3"/>
  <c r="D35" i="12"/>
  <c r="B46" i="12"/>
  <c r="E11" i="5"/>
  <c r="F11" i="5"/>
  <c r="D11" i="5"/>
  <c r="B11" i="5" l="1"/>
  <c r="G10" i="14" l="1"/>
  <c r="G9" i="14" s="1"/>
  <c r="G8" i="14" s="1"/>
  <c r="D11" i="12"/>
  <c r="H10" i="3"/>
  <c r="G10" i="3"/>
  <c r="G21" i="14" l="1"/>
  <c r="F41" i="14" l="1"/>
  <c r="F37" i="14"/>
  <c r="G37" i="14"/>
  <c r="E68" i="14"/>
  <c r="E67" i="14" s="1"/>
  <c r="E37" i="14"/>
  <c r="G68" i="14" l="1"/>
  <c r="G67" i="14" s="1"/>
  <c r="G66" i="14" s="1"/>
  <c r="F68" i="14"/>
  <c r="F67" i="14" s="1"/>
  <c r="F66" i="14" s="1"/>
  <c r="E66" i="14"/>
  <c r="G64" i="14"/>
  <c r="G63" i="14" s="1"/>
  <c r="G62" i="14" s="1"/>
  <c r="F64" i="14"/>
  <c r="F63" i="14" s="1"/>
  <c r="F62" i="14" s="1"/>
  <c r="E64" i="14"/>
  <c r="E63" i="14" s="1"/>
  <c r="E62" i="14" s="1"/>
  <c r="G59" i="14"/>
  <c r="G58" i="14" s="1"/>
  <c r="F59" i="14"/>
  <c r="F58" i="14" s="1"/>
  <c r="E59" i="14"/>
  <c r="E58" i="14" s="1"/>
  <c r="G54" i="14"/>
  <c r="F55" i="14"/>
  <c r="F54" i="14" s="1"/>
  <c r="E55" i="14"/>
  <c r="E54" i="14" s="1"/>
  <c r="G45" i="14"/>
  <c r="G44" i="14" s="1"/>
  <c r="G43" i="14" s="1"/>
  <c r="F45" i="14"/>
  <c r="F44" i="14" s="1"/>
  <c r="F43" i="14" s="1"/>
  <c r="E44" i="14"/>
  <c r="E43" i="14" s="1"/>
  <c r="G41" i="14"/>
  <c r="G40" i="14" s="1"/>
  <c r="G39" i="14" s="1"/>
  <c r="F40" i="14"/>
  <c r="F39" i="14" s="1"/>
  <c r="E41" i="14"/>
  <c r="E40" i="14" s="1"/>
  <c r="E39" i="14" s="1"/>
  <c r="G35" i="14"/>
  <c r="G34" i="14" s="1"/>
  <c r="F35" i="14"/>
  <c r="F34" i="14" s="1"/>
  <c r="E35" i="14"/>
  <c r="E34" i="14" s="1"/>
  <c r="E32" i="14"/>
  <c r="E27" i="14"/>
  <c r="E26" i="14" s="1"/>
  <c r="F20" i="14"/>
  <c r="E20" i="14"/>
  <c r="G18" i="14"/>
  <c r="F18" i="14"/>
  <c r="E18" i="14"/>
  <c r="F16" i="14"/>
  <c r="E16" i="14"/>
  <c r="F10" i="14"/>
  <c r="F9" i="14" s="1"/>
  <c r="F8" i="14" s="1"/>
  <c r="E10" i="14"/>
  <c r="E9" i="14" s="1"/>
  <c r="E8" i="14" s="1"/>
  <c r="G14" i="14" l="1"/>
  <c r="G7" i="14" s="1"/>
  <c r="G53" i="14"/>
  <c r="G52" i="14" s="1"/>
  <c r="E53" i="14"/>
  <c r="F15" i="14"/>
  <c r="F14" i="14" s="1"/>
  <c r="F7" i="14" s="1"/>
  <c r="F53" i="14"/>
  <c r="E15" i="14"/>
  <c r="E14" i="14" s="1"/>
  <c r="E7" i="14" s="1"/>
  <c r="G6" i="14" l="1"/>
  <c r="F6" i="14"/>
  <c r="E6" i="14"/>
  <c r="D57" i="12"/>
  <c r="B55" i="12"/>
  <c r="D55" i="12"/>
  <c r="D34" i="12" s="1"/>
  <c r="C55" i="12"/>
  <c r="C52" i="12"/>
  <c r="D52" i="12"/>
  <c r="B52" i="12"/>
  <c r="C43" i="12"/>
  <c r="D43" i="12"/>
  <c r="B43" i="12"/>
  <c r="C40" i="12"/>
  <c r="D40" i="12"/>
  <c r="B40" i="12"/>
  <c r="C35" i="12" l="1"/>
  <c r="C34" i="12" s="1"/>
  <c r="B35" i="12"/>
  <c r="B34" i="12" s="1"/>
  <c r="C18" i="12"/>
  <c r="D18" i="12"/>
  <c r="D13" i="12"/>
  <c r="C21" i="12"/>
  <c r="B21" i="12"/>
  <c r="B18" i="12"/>
  <c r="C26" i="12"/>
  <c r="D26" i="12"/>
  <c r="B26" i="12"/>
  <c r="C24" i="12"/>
  <c r="D24" i="12"/>
  <c r="B24" i="12"/>
  <c r="C13" i="12"/>
  <c r="B13" i="12"/>
  <c r="C11" i="12"/>
  <c r="B11" i="12"/>
  <c r="I11" i="10" l="1"/>
  <c r="J11" i="10"/>
  <c r="I8" i="10"/>
  <c r="J8" i="10"/>
  <c r="J14" i="10" l="1"/>
  <c r="I14" i="10"/>
  <c r="D10" i="5"/>
  <c r="E10" i="5"/>
  <c r="F10" i="5"/>
  <c r="B10" i="5"/>
  <c r="C10" i="5"/>
  <c r="G32" i="3" l="1"/>
  <c r="G25" i="3" s="1"/>
  <c r="H32" i="3"/>
  <c r="H25" i="3" s="1"/>
  <c r="F32" i="3"/>
  <c r="F25" i="3" s="1"/>
  <c r="D32" i="3" l="1"/>
  <c r="D25" i="3" s="1"/>
  <c r="D11" i="3"/>
  <c r="D17" i="3"/>
  <c r="E32" i="3"/>
  <c r="E25" i="3" s="1"/>
  <c r="E17" i="3"/>
  <c r="E10" i="3" s="1"/>
  <c r="D10" i="3" l="1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H11" i="10"/>
  <c r="H8" i="10"/>
  <c r="G8" i="10"/>
  <c r="G14" i="10" s="1"/>
  <c r="F8" i="10"/>
  <c r="F14" i="10" s="1"/>
  <c r="H14" i="10" l="1"/>
  <c r="H28" i="10"/>
  <c r="I28" i="10"/>
  <c r="J28" i="10"/>
  <c r="G22" i="10" l="1"/>
  <c r="G28" i="10" s="1"/>
  <c r="G29" i="10" s="1"/>
</calcChain>
</file>

<file path=xl/sharedStrings.xml><?xml version="1.0" encoding="utf-8"?>
<sst xmlns="http://schemas.openxmlformats.org/spreadsheetml/2006/main" count="272" uniqueCount="144">
  <si>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</si>
  <si>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</si>
  <si>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</si>
  <si>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</si>
  <si>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</si>
  <si>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</si>
  <si>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</si>
  <si>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</si>
  <si>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</si>
  <si>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</si>
  <si>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</si>
  <si>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</si>
  <si>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</si>
  <si>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</si>
  <si>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</si>
  <si>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</si>
  <si>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</si>
  <si>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</si>
  <si>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</si>
  <si>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</si>
  <si>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</si>
  <si>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</si>
  <si>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</si>
  <si>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</si>
  <si>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</si>
  <si>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</si>
  <si>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</si>
  <si>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</si>
  <si>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</si>
  <si>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</si>
  <si>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</si>
  <si>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</si>
  <si>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</si>
  <si>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</si>
  <si>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</si>
  <si>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</si>
  <si>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</si>
  <si>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</si>
  <si>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</si>
  <si>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</si>
  <si>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</si>
  <si>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</si>
  <si>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</si>
  <si>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</si>
  <si>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</si>
  <si>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</si>
  <si>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</si>
  <si>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</si>
  <si>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</si>
  <si>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</si>
  <si>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</si>
  <si>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</si>
  <si>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</si>
  <si>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</si>
  <si>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</si>
  <si>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</si>
  <si>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</si>
  <si>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</si>
  <si>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</si>
  <si>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</si>
  <si>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</si>
  <si>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</si>
  <si>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</si>
  <si>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upravnih i administrativnih pristojbi </t>
  </si>
  <si>
    <t>Prihodi od prodaje proizvoda i pruženih usluga</t>
  </si>
  <si>
    <t>Financijski rashodi</t>
  </si>
  <si>
    <t>Višak prihoda</t>
  </si>
  <si>
    <t>091 Osnovno obrazovanje</t>
  </si>
  <si>
    <t>09 OBRAZOVANJE</t>
  </si>
  <si>
    <t>PROGRAM 6000</t>
  </si>
  <si>
    <t>Aktivnost A600002</t>
  </si>
  <si>
    <t>Knjige</t>
  </si>
  <si>
    <t>Tekuće donacije u naravi</t>
  </si>
  <si>
    <t>Zatezne kamate</t>
  </si>
  <si>
    <t>Manjak prihoda</t>
  </si>
  <si>
    <t>1 Opći prihodi i primici iz. 5.2</t>
  </si>
  <si>
    <t>2. Vlastiti prihodi iz. 3.1</t>
  </si>
  <si>
    <t>Prihodi od pruženih usluga</t>
  </si>
  <si>
    <t>Prihodi od prodaje proizvoda i usluga</t>
  </si>
  <si>
    <t>…</t>
  </si>
  <si>
    <t xml:space="preserve"> Ostali prihodi za posebne namjene</t>
  </si>
  <si>
    <t>4. Pomoći iz. 5.3</t>
  </si>
  <si>
    <t>Prihodi iz proračuna koji nije nadležan</t>
  </si>
  <si>
    <r>
      <t xml:space="preserve">5. </t>
    </r>
    <r>
      <rPr>
        <b/>
        <sz val="10"/>
        <rFont val="Arial"/>
        <family val="2"/>
        <charset val="238"/>
      </rPr>
      <t>DONACIJE-iz.6.2</t>
    </r>
  </si>
  <si>
    <t>6. Prihodi od prodaje nefinancijske imovine iz.7.2</t>
  </si>
  <si>
    <t>7. Pomoći  BPŽ  IZ 5.1.</t>
  </si>
  <si>
    <t>2 Vlastiti prihodi</t>
  </si>
  <si>
    <t>5 Donacije iz. 6.2</t>
  </si>
  <si>
    <t>3. Prihodi za posebne namjene, iz.4.2</t>
  </si>
  <si>
    <t>Kapitalne donacije</t>
  </si>
  <si>
    <t>6. Pomoći BPŽ IZ.5.1</t>
  </si>
  <si>
    <t>7. Pomoći iz. 5.3. prehrana</t>
  </si>
  <si>
    <t>8 Rashodi za nabavu nefinanc.imovine</t>
  </si>
  <si>
    <t>Odgoj i obrazovanje</t>
  </si>
  <si>
    <t>Osnovno školstvo</t>
  </si>
  <si>
    <t>Aktivnost A600006</t>
  </si>
  <si>
    <t>Izvor 5.2.</t>
  </si>
  <si>
    <t>DECENTRALIZIRANA SREDSTVA</t>
  </si>
  <si>
    <t>Financiranje iznad minimalnog standarda-osnovno školstvo</t>
  </si>
  <si>
    <t>Izvor 3.1.</t>
  </si>
  <si>
    <t>VLASTITI PRIHODI - PK</t>
  </si>
  <si>
    <t>Izvor 4.2.</t>
  </si>
  <si>
    <t>PRIHODI ZA POSEBNE NAMJENE - PK</t>
  </si>
  <si>
    <t>Izvor 5.3.</t>
  </si>
  <si>
    <t>POMOĆI - PK</t>
  </si>
  <si>
    <t>Izvor 6.2.</t>
  </si>
  <si>
    <t>DONACIJE - PK</t>
  </si>
  <si>
    <t>Aktivnost A600012</t>
  </si>
  <si>
    <t>Osiguranje školske prehrane za djecu u riziku od siromaštva</t>
  </si>
  <si>
    <t>Izvor 5.1.</t>
  </si>
  <si>
    <t>POMOĆI - BPŽ</t>
  </si>
  <si>
    <t>Aktivnost A600031</t>
  </si>
  <si>
    <t>Prehrana za učenike osnovnih škola</t>
  </si>
  <si>
    <t>Kapitalni projekt K600003</t>
  </si>
  <si>
    <t>Ulaganja u osnovne škole</t>
  </si>
  <si>
    <t>Rashodi za nabavu dugotrajne imovine</t>
  </si>
  <si>
    <t>Rashodi za nabavu  dugotrajne imovine</t>
  </si>
  <si>
    <t>Aktivnost A600011</t>
  </si>
  <si>
    <t>Pomoćnici u nastavi</t>
  </si>
  <si>
    <t>Izvor 1.1.1.</t>
  </si>
  <si>
    <t>OPĆI PRIHODI I PRIMICI</t>
  </si>
  <si>
    <t>Aktivnost A600014</t>
  </si>
  <si>
    <t>Projekt "Školska shema"</t>
  </si>
  <si>
    <t>Aktivnost A600027</t>
  </si>
  <si>
    <t>Projekt "Medni dan"</t>
  </si>
  <si>
    <t>Uredska oprema i namještaj, knjige</t>
  </si>
  <si>
    <t>3 Prihodi za posebne namjene iz.4.2.</t>
  </si>
  <si>
    <t>Višak/manjak</t>
  </si>
  <si>
    <t>FINANCIJSKI PLAN PRORAČUNSKOG KORISNIKA JEDINICE LOKALNE I PODRUČNE (REGIONALNE) SAMOUPRAVE 
ZA 2025. I PROJEKCIJA ZA 2026. I 2027. GODINU</t>
  </si>
  <si>
    <t>Projekcija 
za 2027.</t>
  </si>
  <si>
    <t>Projekcija proračuna
za 2027.</t>
  </si>
  <si>
    <t>Ostali rashodi</t>
  </si>
  <si>
    <t>Tekuće pomoći dr.proračuna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</si>
  <si>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</si>
  <si>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</si>
  <si>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</si>
  <si>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</si>
  <si>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</si>
  <si>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</si>
  <si>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</si>
  <si>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</si>
  <si>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Projekcija za 2027.</t>
  </si>
  <si>
    <t>Projekcija za 2028.</t>
  </si>
  <si>
    <t>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</si>
</sst>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26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3" fontId="0" fillId="0" borderId="0" xfId="0" applyNumberFormat="1"/>
    <xf numFmtId="0" fontId="7" fillId="2" borderId="3" xfId="0" quotePrefix="1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4" fontId="7" fillId="2" borderId="3" xfId="0" quotePrefix="1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0" fillId="0" borderId="0" xfId="0" applyBorder="1"/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0" fillId="0" borderId="3" xfId="0" applyBorder="1"/>
    <xf numFmtId="0" fontId="21" fillId="0" borderId="3" xfId="0" applyFont="1" applyBorder="1" applyAlignment="1">
      <alignment wrapText="1"/>
    </xf>
    <xf numFmtId="0" fontId="0" fillId="0" borderId="3" xfId="0" applyFont="1" applyBorder="1" applyAlignment="1">
      <alignment horizontal="left"/>
    </xf>
    <xf numFmtId="0" fontId="1" fillId="0" borderId="3" xfId="0" applyFont="1" applyBorder="1"/>
    <xf numFmtId="1" fontId="0" fillId="0" borderId="3" xfId="0" applyNumberFormat="1" applyBorder="1" applyAlignment="1">
      <alignment horizontal="left"/>
    </xf>
    <xf numFmtId="1" fontId="1" fillId="0" borderId="3" xfId="0" applyNumberFormat="1" applyFont="1" applyBorder="1"/>
    <xf numFmtId="1" fontId="0" fillId="0" borderId="3" xfId="0" applyNumberFormat="1" applyBorder="1"/>
    <xf numFmtId="1" fontId="1" fillId="0" borderId="3" xfId="0" applyNumberFormat="1" applyFont="1" applyBorder="1" applyAlignment="1">
      <alignment horizontal="left" wrapText="1"/>
    </xf>
    <xf numFmtId="0" fontId="21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25" fillId="0" borderId="3" xfId="0" applyFont="1" applyBorder="1"/>
    <xf numFmtId="0" fontId="25" fillId="0" borderId="1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25" fillId="0" borderId="4" xfId="0" applyFont="1" applyBorder="1"/>
    <xf numFmtId="0" fontId="24" fillId="0" borderId="3" xfId="0" applyFont="1" applyBorder="1"/>
    <xf numFmtId="0" fontId="21" fillId="0" borderId="3" xfId="0" applyFont="1" applyBorder="1" applyAlignment="1">
      <alignment vertical="center" wrapText="1"/>
    </xf>
    <xf numFmtId="0" fontId="21" fillId="0" borderId="3" xfId="0" applyFont="1" applyBorder="1"/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25" fillId="0" borderId="0" xfId="0" applyFont="1"/>
    <xf numFmtId="0" fontId="23" fillId="2" borderId="3" xfId="0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0" fillId="0" borderId="3" xfId="0" applyNumberFormat="1" applyBorder="1"/>
    <xf numFmtId="4" fontId="0" fillId="0" borderId="3" xfId="0" applyNumberFormat="1" applyFill="1" applyBorder="1"/>
    <xf numFmtId="4" fontId="0" fillId="0" borderId="0" xfId="0" applyNumberFormat="1"/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12" fillId="0" borderId="3" xfId="0" applyNumberFormat="1" applyFont="1" applyBorder="1"/>
    <xf numFmtId="4" fontId="6" fillId="5" borderId="4" xfId="0" applyNumberFormat="1" applyFont="1" applyFill="1" applyBorder="1" applyAlignment="1" applyProtection="1">
      <alignment horizontal="center" vertical="center" wrapText="1"/>
    </xf>
    <xf numFmtId="43" fontId="2" fillId="0" borderId="0" xfId="2" applyFont="1" applyFill="1" applyBorder="1" applyAlignment="1" applyProtection="1">
      <alignment horizontal="center" vertical="center" wrapText="1"/>
    </xf>
    <xf numFmtId="43" fontId="6" fillId="4" borderId="4" xfId="2" applyFont="1" applyFill="1" applyBorder="1" applyAlignment="1" applyProtection="1">
      <alignment horizontal="center" vertical="center" wrapText="1"/>
    </xf>
    <xf numFmtId="43" fontId="6" fillId="2" borderId="4" xfId="2" applyFont="1" applyFill="1" applyBorder="1" applyAlignment="1">
      <alignment horizontal="center"/>
    </xf>
    <xf numFmtId="43" fontId="6" fillId="2" borderId="4" xfId="2" applyFont="1" applyFill="1" applyBorder="1" applyAlignment="1">
      <alignment horizontal="right"/>
    </xf>
    <xf numFmtId="43" fontId="3" fillId="2" borderId="4" xfId="2" applyFont="1" applyFill="1" applyBorder="1" applyAlignment="1">
      <alignment horizontal="right"/>
    </xf>
    <xf numFmtId="43" fontId="21" fillId="0" borderId="3" xfId="2" applyFont="1" applyBorder="1" applyAlignment="1">
      <alignment horizontal="center"/>
    </xf>
    <xf numFmtId="43" fontId="25" fillId="0" borderId="3" xfId="2" applyFont="1" applyBorder="1"/>
    <xf numFmtId="43" fontId="21" fillId="0" borderId="3" xfId="2" applyFont="1" applyBorder="1"/>
    <xf numFmtId="43" fontId="21" fillId="4" borderId="3" xfId="2" applyFont="1" applyFill="1" applyBorder="1" applyAlignment="1">
      <alignment horizontal="center"/>
    </xf>
    <xf numFmtId="43" fontId="25" fillId="0" borderId="3" xfId="2" applyFont="1" applyBorder="1" applyAlignment="1">
      <alignment horizontal="right"/>
    </xf>
    <xf numFmtId="43" fontId="0" fillId="0" borderId="0" xfId="2" applyFont="1"/>
    <xf numFmtId="43" fontId="6" fillId="4" borderId="3" xfId="2" applyFont="1" applyFill="1" applyBorder="1" applyAlignment="1" applyProtection="1">
      <alignment horizontal="center" vertical="center" wrapText="1"/>
    </xf>
    <xf numFmtId="43" fontId="3" fillId="2" borderId="3" xfId="2" applyFont="1" applyFill="1" applyBorder="1" applyAlignment="1">
      <alignment horizontal="right"/>
    </xf>
    <xf numFmtId="43" fontId="6" fillId="5" borderId="4" xfId="2" applyFont="1" applyFill="1" applyBorder="1" applyAlignment="1" applyProtection="1">
      <alignment horizontal="center" vertical="center" wrapText="1"/>
    </xf>
    <xf numFmtId="43" fontId="3" fillId="0" borderId="0" xfId="2" applyFont="1" applyFill="1" applyBorder="1" applyAlignment="1" applyProtection="1">
      <alignment vertical="center" wrapText="1"/>
    </xf>
    <xf numFmtId="43" fontId="3" fillId="2" borderId="3" xfId="2" applyFont="1" applyFill="1" applyBorder="1" applyAlignment="1" applyProtection="1">
      <alignment horizontal="right" wrapText="1"/>
    </xf>
    <xf numFmtId="43" fontId="6" fillId="0" borderId="4" xfId="2" applyFont="1" applyFill="1" applyBorder="1" applyAlignment="1" applyProtection="1">
      <alignment horizontal="center" vertical="center" wrapText="1"/>
    </xf>
    <xf numFmtId="43" fontId="6" fillId="2" borderId="3" xfId="2" applyFont="1" applyFill="1" applyBorder="1" applyAlignment="1" applyProtection="1">
      <alignment horizontal="center" vertical="center" wrapText="1"/>
    </xf>
    <xf numFmtId="43" fontId="6" fillId="2" borderId="3" xfId="2" applyFont="1" applyFill="1" applyBorder="1" applyAlignment="1">
      <alignment horizontal="right"/>
    </xf>
    <xf numFmtId="43" fontId="0" fillId="0" borderId="3" xfId="2" applyFont="1" applyBorder="1"/>
    <xf numFmtId="43" fontId="3" fillId="2" borderId="4" xfId="2" applyFont="1" applyFill="1" applyBorder="1" applyAlignment="1">
      <alignment horizontal="center"/>
    </xf>
    <xf numFmtId="43" fontId="3" fillId="2" borderId="3" xfId="2" applyFont="1" applyFill="1" applyBorder="1" applyAlignment="1">
      <alignment horizontal="center"/>
    </xf>
    <xf numFmtId="43" fontId="0" fillId="0" borderId="3" xfId="2" applyFont="1" applyBorder="1" applyAlignment="1">
      <alignment horizontal="center"/>
    </xf>
    <xf numFmtId="43" fontId="0" fillId="0" borderId="0" xfId="2" applyFont="1" applyAlignment="1">
      <alignment horizontal="center"/>
    </xf>
    <xf numFmtId="43" fontId="0" fillId="0" borderId="0" xfId="0" applyNumberFormat="1"/>
    <xf numFmtId="0" fontId="0" fillId="2" borderId="0" xfId="0" applyFill="1"/>
    <xf numFmtId="4" fontId="0" fillId="2" borderId="3" xfId="0" applyNumberFormat="1" applyFill="1" applyBorder="1"/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4" fillId="0" borderId="3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5" fillId="0" borderId="1" xfId="0" applyFont="1" applyBorder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wrapText="1"/>
    </xf>
  </cellXfs>
  <cellStyles count="3">
    <cellStyle name="Normalno" xfId="0" builtinId="0"/>
    <cellStyle name="Normalno 2" xfId="1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L202~1/AppData/Local/Temp/novi%20&#353;o/To&#269;ka%203%20Prijedlog%20izmjena%20i%20dopuna%20plana%20nabave%20za%202020%20godin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mjena plana 2020"/>
      <sheetName val="plan 2020"/>
      <sheetName val="Sheet2"/>
    </sheetNames>
    <sheetDataSet>
      <sheetData sheetId="0"/>
      <sheetData sheetId="1" refreshError="1"/>
      <sheetData sheetId="2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workbookViewId="0">
      <selection activeCell="A39" sqref="A39:J39"/>
    </sheetView>
  </sheetViews>
  <sheetFormatPr defaultRowHeight="15" x14ac:dyDescent="0.25"/>
  <cols>
    <col min="5" max="10" width="25.28515625" customWidth="1"/>
  </cols>
  <sheetData>
    <row r="1" spans="1:15" ht="42" customHeight="1" x14ac:dyDescent="0.25">
      <c r="A1" s="151" t="s">
        <v>133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5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5" ht="15.75" x14ac:dyDescent="0.25">
      <c r="A3" s="151" t="s">
        <v>19</v>
      </c>
      <c r="B3" s="151"/>
      <c r="C3" s="151"/>
      <c r="D3" s="151"/>
      <c r="E3" s="151"/>
      <c r="F3" s="151"/>
      <c r="G3" s="151"/>
      <c r="H3" s="151"/>
      <c r="I3" s="152"/>
      <c r="J3" s="152"/>
    </row>
    <row r="4" spans="1:15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5" ht="15.75" x14ac:dyDescent="0.25">
      <c r="A5" s="151" t="s">
        <v>25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15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32</v>
      </c>
    </row>
    <row r="7" spans="1:15" ht="25.5" x14ac:dyDescent="0.25">
      <c r="A7" s="28"/>
      <c r="B7" s="29"/>
      <c r="C7" s="29"/>
      <c r="D7" s="30"/>
      <c r="E7" s="31"/>
      <c r="F7" s="3" t="s">
        <v>134</v>
      </c>
      <c r="G7" s="79" t="s">
        <v>135</v>
      </c>
      <c r="H7" s="3" t="s">
        <v>136</v>
      </c>
      <c r="I7" s="3" t="s">
        <v>130</v>
      </c>
      <c r="J7" s="3" t="s">
        <v>137</v>
      </c>
    </row>
    <row r="8" spans="1:15" x14ac:dyDescent="0.25">
      <c r="A8" s="154" t="s">
        <v>0</v>
      </c>
      <c r="B8" s="155"/>
      <c r="C8" s="155"/>
      <c r="D8" s="155"/>
      <c r="E8" s="156"/>
      <c r="F8" s="32">
        <f>F9+F10</f>
        <v>689990.56</v>
      </c>
      <c r="G8" s="32">
        <f t="shared" ref="G8:J8" si="0">G9+G10</f>
        <v>854346.02</v>
      </c>
      <c r="H8" s="32">
        <f t="shared" si="0"/>
        <v>993851.91</v>
      </c>
      <c r="I8" s="32">
        <f t="shared" si="0"/>
        <v>993851.91</v>
      </c>
      <c r="J8" s="32">
        <f t="shared" si="0"/>
        <v>993851.91</v>
      </c>
    </row>
    <row r="9" spans="1:15" x14ac:dyDescent="0.25">
      <c r="A9" s="157" t="s">
        <v>33</v>
      </c>
      <c r="B9" s="158"/>
      <c r="C9" s="158"/>
      <c r="D9" s="158"/>
      <c r="E9" s="150"/>
      <c r="F9" s="33">
        <v>689990.56</v>
      </c>
      <c r="G9" s="33">
        <v>854346.02</v>
      </c>
      <c r="H9" s="33">
        <v>993851.91</v>
      </c>
      <c r="I9" s="33">
        <v>993851.91</v>
      </c>
      <c r="J9" s="33">
        <v>993851.91</v>
      </c>
    </row>
    <row r="10" spans="1:15" x14ac:dyDescent="0.25">
      <c r="A10" s="159" t="s">
        <v>34</v>
      </c>
      <c r="B10" s="150"/>
      <c r="C10" s="150"/>
      <c r="D10" s="150"/>
      <c r="E10" s="150"/>
      <c r="F10" s="33"/>
      <c r="G10" s="33"/>
      <c r="H10" s="33"/>
      <c r="I10" s="33"/>
      <c r="J10" s="33"/>
      <c r="L10" s="61"/>
    </row>
    <row r="11" spans="1:15" x14ac:dyDescent="0.25">
      <c r="A11" s="36" t="s">
        <v>1</v>
      </c>
      <c r="B11" s="44"/>
      <c r="C11" s="44"/>
      <c r="D11" s="44"/>
      <c r="E11" s="44"/>
      <c r="F11" s="32">
        <f>F12+F13</f>
        <v>700939.20000000007</v>
      </c>
      <c r="G11" s="32">
        <f>G12+G13</f>
        <v>854346.02</v>
      </c>
      <c r="H11" s="32">
        <f t="shared" ref="H11:J11" si="1">H12+H13</f>
        <v>993851.91</v>
      </c>
      <c r="I11" s="32">
        <f t="shared" si="1"/>
        <v>993851.91</v>
      </c>
      <c r="J11" s="32">
        <f t="shared" si="1"/>
        <v>993851.91</v>
      </c>
    </row>
    <row r="12" spans="1:15" x14ac:dyDescent="0.25">
      <c r="A12" s="160" t="s">
        <v>35</v>
      </c>
      <c r="B12" s="158"/>
      <c r="C12" s="158"/>
      <c r="D12" s="158"/>
      <c r="E12" s="158"/>
      <c r="F12" s="33">
        <v>690755.79</v>
      </c>
      <c r="G12" s="144">
        <f>854346.02-G13</f>
        <v>841058.91</v>
      </c>
      <c r="H12" s="33">
        <v>982651.91</v>
      </c>
      <c r="I12" s="33">
        <v>982651.91</v>
      </c>
      <c r="J12" s="33">
        <v>982651.91</v>
      </c>
      <c r="L12" s="61"/>
      <c r="O12" s="61"/>
    </row>
    <row r="13" spans="1:15" x14ac:dyDescent="0.25">
      <c r="A13" s="149" t="s">
        <v>36</v>
      </c>
      <c r="B13" s="150"/>
      <c r="C13" s="150"/>
      <c r="D13" s="150"/>
      <c r="E13" s="150"/>
      <c r="F13" s="46">
        <v>10183.41</v>
      </c>
      <c r="G13" s="145">
        <v>13287.11</v>
      </c>
      <c r="H13" s="46">
        <v>11200</v>
      </c>
      <c r="I13" s="46">
        <v>11200</v>
      </c>
      <c r="J13" s="46">
        <v>11200</v>
      </c>
    </row>
    <row r="14" spans="1:15" x14ac:dyDescent="0.25">
      <c r="A14" s="161" t="s">
        <v>55</v>
      </c>
      <c r="B14" s="155"/>
      <c r="C14" s="155"/>
      <c r="D14" s="155"/>
      <c r="E14" s="155"/>
      <c r="F14" s="32">
        <f>F8-F11</f>
        <v>-10948.640000000014</v>
      </c>
      <c r="G14" s="32">
        <f t="shared" ref="G14:J14" si="2">G8-G11</f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</row>
    <row r="15" spans="1:15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5" ht="15.75" x14ac:dyDescent="0.25">
      <c r="A16" s="151" t="s">
        <v>26</v>
      </c>
      <c r="B16" s="153"/>
      <c r="C16" s="153"/>
      <c r="D16" s="153"/>
      <c r="E16" s="153"/>
      <c r="F16" s="153"/>
      <c r="G16" s="153"/>
      <c r="H16" s="153"/>
      <c r="I16" s="153"/>
      <c r="J16" s="153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28"/>
      <c r="B18" s="29"/>
      <c r="C18" s="29"/>
      <c r="D18" s="30"/>
      <c r="E18" s="31"/>
      <c r="F18" s="3" t="s">
        <v>134</v>
      </c>
      <c r="G18" s="79" t="s">
        <v>135</v>
      </c>
      <c r="H18" s="3" t="s">
        <v>136</v>
      </c>
      <c r="I18" s="3" t="s">
        <v>130</v>
      </c>
      <c r="J18" s="3" t="s">
        <v>137</v>
      </c>
    </row>
    <row r="19" spans="1:10" x14ac:dyDescent="0.25">
      <c r="A19" s="149" t="s">
        <v>37</v>
      </c>
      <c r="B19" s="150"/>
      <c r="C19" s="150"/>
      <c r="D19" s="150"/>
      <c r="E19" s="150"/>
      <c r="F19" s="46"/>
      <c r="G19" s="46"/>
      <c r="H19" s="46"/>
      <c r="I19" s="46"/>
      <c r="J19" s="45"/>
    </row>
    <row r="20" spans="1:10" x14ac:dyDescent="0.25">
      <c r="A20" s="149" t="s">
        <v>38</v>
      </c>
      <c r="B20" s="150"/>
      <c r="C20" s="150"/>
      <c r="D20" s="150"/>
      <c r="E20" s="150"/>
      <c r="F20" s="46"/>
      <c r="G20" s="46"/>
      <c r="H20" s="46"/>
      <c r="I20" s="46"/>
      <c r="J20" s="45"/>
    </row>
    <row r="21" spans="1:10" x14ac:dyDescent="0.25">
      <c r="A21" s="161" t="s">
        <v>2</v>
      </c>
      <c r="B21" s="155"/>
      <c r="C21" s="155"/>
      <c r="D21" s="155"/>
      <c r="E21" s="155"/>
      <c r="F21" s="32">
        <f>F19-F20</f>
        <v>0</v>
      </c>
      <c r="G21" s="32">
        <f t="shared" ref="G21:J21" si="3">G19-G20</f>
        <v>0</v>
      </c>
      <c r="H21" s="32">
        <f t="shared" si="3"/>
        <v>0</v>
      </c>
      <c r="I21" s="32">
        <f t="shared" si="3"/>
        <v>0</v>
      </c>
      <c r="J21" s="32">
        <f t="shared" si="3"/>
        <v>0</v>
      </c>
    </row>
    <row r="22" spans="1:10" x14ac:dyDescent="0.25">
      <c r="A22" s="161" t="s">
        <v>56</v>
      </c>
      <c r="B22" s="155"/>
      <c r="C22" s="155"/>
      <c r="D22" s="155"/>
      <c r="E22" s="155"/>
      <c r="F22" s="32"/>
      <c r="G22" s="32">
        <f t="shared" ref="G22" si="4">G14+G21</f>
        <v>0</v>
      </c>
      <c r="H22" s="32"/>
      <c r="I22" s="32"/>
      <c r="J22" s="32"/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51" t="s">
        <v>57</v>
      </c>
      <c r="B24" s="153"/>
      <c r="C24" s="153"/>
      <c r="D24" s="153"/>
      <c r="E24" s="153"/>
      <c r="F24" s="153"/>
      <c r="G24" s="153"/>
      <c r="H24" s="153"/>
      <c r="I24" s="153"/>
      <c r="J24" s="153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8"/>
      <c r="B26" s="29"/>
      <c r="C26" s="29"/>
      <c r="D26" s="30"/>
      <c r="E26" s="31"/>
      <c r="F26" s="3" t="s">
        <v>134</v>
      </c>
      <c r="G26" s="79" t="s">
        <v>135</v>
      </c>
      <c r="H26" s="3" t="s">
        <v>136</v>
      </c>
      <c r="I26" s="3" t="s">
        <v>130</v>
      </c>
      <c r="J26" s="3" t="s">
        <v>137</v>
      </c>
    </row>
    <row r="27" spans="1:10" ht="15" customHeight="1" x14ac:dyDescent="0.25">
      <c r="A27" s="164" t="s">
        <v>58</v>
      </c>
      <c r="B27" s="165"/>
      <c r="C27" s="165"/>
      <c r="D27" s="165"/>
      <c r="E27" s="166"/>
      <c r="F27" s="47"/>
      <c r="G27" s="47"/>
      <c r="H27" s="47">
        <v>0</v>
      </c>
      <c r="I27" s="47">
        <v>0</v>
      </c>
      <c r="J27" s="48">
        <v>0</v>
      </c>
    </row>
    <row r="28" spans="1:10" ht="15" customHeight="1" x14ac:dyDescent="0.25">
      <c r="A28" s="161" t="s">
        <v>59</v>
      </c>
      <c r="B28" s="155"/>
      <c r="C28" s="155"/>
      <c r="D28" s="155"/>
      <c r="E28" s="155"/>
      <c r="F28" s="49"/>
      <c r="G28" s="49">
        <f t="shared" ref="G28:J28" si="5">G22+G27</f>
        <v>0</v>
      </c>
      <c r="H28" s="49">
        <f t="shared" si="5"/>
        <v>0</v>
      </c>
      <c r="I28" s="49">
        <f t="shared" si="5"/>
        <v>0</v>
      </c>
      <c r="J28" s="50">
        <f t="shared" si="5"/>
        <v>0</v>
      </c>
    </row>
    <row r="29" spans="1:10" ht="45" customHeight="1" x14ac:dyDescent="0.25">
      <c r="A29" s="154" t="s">
        <v>60</v>
      </c>
      <c r="B29" s="167"/>
      <c r="C29" s="167"/>
      <c r="D29" s="167"/>
      <c r="E29" s="168"/>
      <c r="F29" s="49"/>
      <c r="G29" s="49">
        <f>G14+G21+G27-G28</f>
        <v>0</v>
      </c>
      <c r="H29" s="49"/>
      <c r="I29" s="49"/>
      <c r="J29" s="50"/>
    </row>
    <row r="30" spans="1:10" ht="15.75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5.75" x14ac:dyDescent="0.25">
      <c r="A31" s="169" t="s">
        <v>54</v>
      </c>
      <c r="B31" s="169"/>
      <c r="C31" s="169"/>
      <c r="D31" s="169"/>
      <c r="E31" s="169"/>
      <c r="F31" s="169"/>
      <c r="G31" s="169"/>
      <c r="H31" s="169"/>
      <c r="I31" s="169"/>
      <c r="J31" s="169"/>
    </row>
    <row r="32" spans="1:10" ht="18" x14ac:dyDescent="0.25">
      <c r="A32" s="53"/>
      <c r="B32" s="54"/>
      <c r="C32" s="54"/>
      <c r="D32" s="54"/>
      <c r="E32" s="54"/>
      <c r="F32" s="54"/>
      <c r="G32" s="54"/>
      <c r="H32" s="55"/>
      <c r="I32" s="55"/>
      <c r="J32" s="55"/>
    </row>
    <row r="33" spans="1:10" ht="25.5" x14ac:dyDescent="0.25">
      <c r="A33" s="56"/>
      <c r="B33" s="57"/>
      <c r="C33" s="57"/>
      <c r="D33" s="58"/>
      <c r="E33" s="59"/>
      <c r="F33" s="3" t="s">
        <v>134</v>
      </c>
      <c r="G33" s="79" t="s">
        <v>135</v>
      </c>
      <c r="H33" s="3" t="s">
        <v>136</v>
      </c>
      <c r="I33" s="3" t="s">
        <v>130</v>
      </c>
      <c r="J33" s="3" t="s">
        <v>137</v>
      </c>
    </row>
    <row r="34" spans="1:10" x14ac:dyDescent="0.25">
      <c r="A34" s="164" t="s">
        <v>58</v>
      </c>
      <c r="B34" s="165"/>
      <c r="C34" s="165"/>
      <c r="D34" s="165"/>
      <c r="E34" s="166"/>
      <c r="F34" s="47">
        <v>0</v>
      </c>
      <c r="G34" s="47">
        <f>F37</f>
        <v>0</v>
      </c>
      <c r="H34" s="47">
        <f>G37</f>
        <v>0</v>
      </c>
      <c r="I34" s="47">
        <f>H37</f>
        <v>0</v>
      </c>
      <c r="J34" s="48">
        <f>I37</f>
        <v>0</v>
      </c>
    </row>
    <row r="35" spans="1:10" ht="28.5" customHeight="1" x14ac:dyDescent="0.25">
      <c r="A35" s="164" t="s">
        <v>61</v>
      </c>
      <c r="B35" s="165"/>
      <c r="C35" s="165"/>
      <c r="D35" s="165"/>
      <c r="E35" s="166"/>
      <c r="F35" s="47">
        <v>0</v>
      </c>
      <c r="G35" s="47">
        <v>0</v>
      </c>
      <c r="H35" s="47">
        <v>0</v>
      </c>
      <c r="I35" s="47">
        <v>0</v>
      </c>
      <c r="J35" s="48">
        <v>0</v>
      </c>
    </row>
    <row r="36" spans="1:10" x14ac:dyDescent="0.25">
      <c r="A36" s="164" t="s">
        <v>62</v>
      </c>
      <c r="B36" s="170"/>
      <c r="C36" s="170"/>
      <c r="D36" s="170"/>
      <c r="E36" s="171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25">
      <c r="A37" s="161" t="s">
        <v>59</v>
      </c>
      <c r="B37" s="155"/>
      <c r="C37" s="155"/>
      <c r="D37" s="155"/>
      <c r="E37" s="155"/>
      <c r="F37" s="34">
        <f>F34-F35+F36</f>
        <v>0</v>
      </c>
      <c r="G37" s="34">
        <f t="shared" ref="G37:J37" si="6">G34-G35+G36</f>
        <v>0</v>
      </c>
      <c r="H37" s="34">
        <f t="shared" si="6"/>
        <v>0</v>
      </c>
      <c r="I37" s="34">
        <f t="shared" si="6"/>
        <v>0</v>
      </c>
      <c r="J37" s="60">
        <f t="shared" si="6"/>
        <v>0</v>
      </c>
    </row>
    <row r="38" spans="1:10" ht="17.25" customHeight="1" x14ac:dyDescent="0.25"/>
    <row r="39" spans="1:10" x14ac:dyDescent="0.25">
      <c r="A39" s="162"/>
      <c r="B39" s="163"/>
      <c r="C39" s="163"/>
      <c r="D39" s="163"/>
      <c r="E39" s="163"/>
      <c r="F39" s="163"/>
      <c r="G39" s="163"/>
      <c r="H39" s="163"/>
      <c r="I39" s="163"/>
      <c r="J39" s="163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opLeftCell="A7" workbookViewId="0">
      <selection activeCell="L12" sqref="L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5.28515625" style="140" customWidth="1"/>
    <col min="5" max="8" width="25.28515625" style="127" customWidth="1"/>
    <col min="10" max="10" width="13.85546875" customWidth="1"/>
  </cols>
  <sheetData>
    <row r="1" spans="1:12" ht="42" customHeight="1" x14ac:dyDescent="0.25">
      <c r="A1" s="151" t="s">
        <v>128</v>
      </c>
      <c r="B1" s="151"/>
      <c r="C1" s="151"/>
      <c r="D1" s="151"/>
      <c r="E1" s="151"/>
      <c r="F1" s="151"/>
      <c r="G1" s="151"/>
      <c r="H1" s="151"/>
    </row>
    <row r="2" spans="1:12" ht="18" customHeight="1" x14ac:dyDescent="0.25">
      <c r="A2" s="4"/>
      <c r="B2" s="4"/>
      <c r="C2" s="4"/>
      <c r="D2" s="117"/>
      <c r="E2" s="117"/>
      <c r="F2" s="117"/>
      <c r="G2" s="117"/>
      <c r="H2" s="117"/>
    </row>
    <row r="3" spans="1:12" ht="15.75" customHeight="1" x14ac:dyDescent="0.25">
      <c r="A3" s="151" t="s">
        <v>19</v>
      </c>
      <c r="B3" s="151"/>
      <c r="C3" s="151"/>
      <c r="D3" s="151"/>
      <c r="E3" s="151"/>
      <c r="F3" s="151"/>
      <c r="G3" s="151"/>
      <c r="H3" s="151"/>
    </row>
    <row r="4" spans="1:12" ht="18" x14ac:dyDescent="0.25">
      <c r="A4" s="4"/>
      <c r="B4" s="4"/>
      <c r="C4" s="4"/>
      <c r="D4" s="117"/>
      <c r="E4" s="117"/>
      <c r="F4" s="117"/>
      <c r="G4" s="131"/>
      <c r="H4" s="131"/>
    </row>
    <row r="5" spans="1:12" ht="18" customHeight="1" x14ac:dyDescent="0.25">
      <c r="A5" s="151" t="s">
        <v>4</v>
      </c>
      <c r="B5" s="151"/>
      <c r="C5" s="151"/>
      <c r="D5" s="151"/>
      <c r="E5" s="151"/>
      <c r="F5" s="151"/>
      <c r="G5" s="151"/>
      <c r="H5" s="151"/>
    </row>
    <row r="6" spans="1:12" ht="18" x14ac:dyDescent="0.25">
      <c r="A6" s="4"/>
      <c r="B6" s="4"/>
      <c r="C6" s="4"/>
      <c r="D6" s="117"/>
      <c r="E6" s="117"/>
      <c r="F6" s="117"/>
      <c r="G6" s="131"/>
      <c r="H6" s="131"/>
    </row>
    <row r="7" spans="1:12" ht="15.75" customHeight="1" x14ac:dyDescent="0.25">
      <c r="A7" s="151" t="s">
        <v>39</v>
      </c>
      <c r="B7" s="151"/>
      <c r="C7" s="151"/>
      <c r="D7" s="151"/>
      <c r="E7" s="151"/>
      <c r="F7" s="151"/>
      <c r="G7" s="151"/>
      <c r="H7" s="151"/>
    </row>
    <row r="8" spans="1:12" ht="18" x14ac:dyDescent="0.25">
      <c r="A8" s="4"/>
      <c r="B8" s="4"/>
      <c r="C8" s="4"/>
      <c r="D8" s="117"/>
      <c r="E8" s="117"/>
      <c r="F8" s="117"/>
      <c r="G8" s="131"/>
      <c r="H8" s="131"/>
    </row>
    <row r="9" spans="1:12" ht="25.5" x14ac:dyDescent="0.25">
      <c r="A9" s="21" t="s">
        <v>5</v>
      </c>
      <c r="B9" s="20" t="s">
        <v>6</v>
      </c>
      <c r="C9" s="20" t="s">
        <v>3</v>
      </c>
      <c r="D9" s="118" t="s">
        <v>138</v>
      </c>
      <c r="E9" s="128" t="s">
        <v>135</v>
      </c>
      <c r="F9" s="128" t="s">
        <v>139</v>
      </c>
      <c r="G9" s="128" t="s">
        <v>129</v>
      </c>
      <c r="H9" s="128" t="s">
        <v>140</v>
      </c>
    </row>
    <row r="10" spans="1:12" x14ac:dyDescent="0.25">
      <c r="A10" s="38"/>
      <c r="B10" s="39"/>
      <c r="C10" s="37" t="s">
        <v>0</v>
      </c>
      <c r="D10" s="133">
        <f>D11+D17</f>
        <v>689990.55999999994</v>
      </c>
      <c r="E10" s="134">
        <f>E11+E17+E19</f>
        <v>854346.02</v>
      </c>
      <c r="F10" s="134">
        <f>F11+F17+F19</f>
        <v>993851.91</v>
      </c>
      <c r="G10" s="134">
        <f t="shared" ref="G10:H10" si="0">G11+G17+G19</f>
        <v>993851.91</v>
      </c>
      <c r="H10" s="134">
        <f t="shared" si="0"/>
        <v>993851.91</v>
      </c>
      <c r="J10" s="141"/>
    </row>
    <row r="11" spans="1:12" ht="15.75" customHeight="1" x14ac:dyDescent="0.25">
      <c r="A11" s="11">
        <v>6</v>
      </c>
      <c r="B11" s="11"/>
      <c r="C11" s="11" t="s">
        <v>7</v>
      </c>
      <c r="D11" s="119">
        <f>D12+D13+D14+D15</f>
        <v>689990.55999999994</v>
      </c>
      <c r="E11" s="135">
        <f>E12+E13+E14+E15</f>
        <v>854346.02</v>
      </c>
      <c r="F11" s="135">
        <f>F12+F13+F14+F15+F16</f>
        <v>993851.91</v>
      </c>
      <c r="G11" s="135">
        <f t="shared" ref="G11:H11" si="1">G12+G13+G14+G15+G16</f>
        <v>993851.91</v>
      </c>
      <c r="H11" s="135">
        <f t="shared" si="1"/>
        <v>993851.91</v>
      </c>
      <c r="J11" s="61"/>
      <c r="L11" s="61"/>
    </row>
    <row r="12" spans="1:12" ht="38.25" x14ac:dyDescent="0.25">
      <c r="A12" s="11"/>
      <c r="B12" s="16">
        <v>63</v>
      </c>
      <c r="C12" s="16" t="s">
        <v>28</v>
      </c>
      <c r="D12" s="137">
        <v>663270.68999999994</v>
      </c>
      <c r="E12" s="129">
        <f>815739.36+2013.75+1000+4000+150</f>
        <v>822903.11</v>
      </c>
      <c r="F12" s="129">
        <f>929500+28462</f>
        <v>957962</v>
      </c>
      <c r="G12" s="129">
        <f t="shared" ref="G12:H12" si="2">929500+28462</f>
        <v>957962</v>
      </c>
      <c r="H12" s="129">
        <f t="shared" si="2"/>
        <v>957962</v>
      </c>
    </row>
    <row r="13" spans="1:12" ht="29.25" customHeight="1" x14ac:dyDescent="0.25">
      <c r="A13" s="12"/>
      <c r="B13" s="12">
        <v>65</v>
      </c>
      <c r="C13" s="62" t="s">
        <v>63</v>
      </c>
      <c r="D13" s="137">
        <v>2223</v>
      </c>
      <c r="E13" s="129">
        <v>6553</v>
      </c>
      <c r="F13" s="129">
        <v>8000</v>
      </c>
      <c r="G13" s="129">
        <v>8000</v>
      </c>
      <c r="H13" s="129">
        <v>8000</v>
      </c>
      <c r="K13" s="142"/>
    </row>
    <row r="14" spans="1:12" ht="29.25" customHeight="1" x14ac:dyDescent="0.25">
      <c r="A14" s="12"/>
      <c r="B14" s="12">
        <v>66</v>
      </c>
      <c r="C14" s="62" t="s">
        <v>64</v>
      </c>
      <c r="D14" s="137">
        <v>1558.5</v>
      </c>
      <c r="E14" s="129">
        <v>4000</v>
      </c>
      <c r="F14" s="129">
        <v>4000</v>
      </c>
      <c r="G14" s="129">
        <v>4000</v>
      </c>
      <c r="H14" s="129">
        <v>4000</v>
      </c>
    </row>
    <row r="15" spans="1:12" ht="38.25" x14ac:dyDescent="0.25">
      <c r="A15" s="12"/>
      <c r="B15" s="12">
        <v>67</v>
      </c>
      <c r="C15" s="16" t="s">
        <v>29</v>
      </c>
      <c r="D15" s="137">
        <v>22938.37</v>
      </c>
      <c r="E15" s="129">
        <v>20889.91</v>
      </c>
      <c r="F15" s="129">
        <v>20889.91</v>
      </c>
      <c r="G15" s="129">
        <v>20889.91</v>
      </c>
      <c r="H15" s="129">
        <v>20889.91</v>
      </c>
    </row>
    <row r="16" spans="1:12" x14ac:dyDescent="0.25">
      <c r="A16" s="12"/>
      <c r="B16" s="12">
        <v>62</v>
      </c>
      <c r="C16" s="16" t="s">
        <v>143</v>
      </c>
      <c r="D16" s="137"/>
      <c r="E16" s="129"/>
      <c r="F16" s="129">
        <v>3000</v>
      </c>
      <c r="G16" s="129">
        <v>3000</v>
      </c>
      <c r="H16" s="129">
        <v>3000</v>
      </c>
    </row>
    <row r="17" spans="1:11" ht="25.5" x14ac:dyDescent="0.25">
      <c r="A17" s="14">
        <v>7</v>
      </c>
      <c r="B17" s="15"/>
      <c r="C17" s="26" t="s">
        <v>8</v>
      </c>
      <c r="D17" s="137">
        <f>D18</f>
        <v>0</v>
      </c>
      <c r="E17" s="129">
        <f>E18</f>
        <v>0</v>
      </c>
      <c r="F17" s="129"/>
      <c r="G17" s="129"/>
      <c r="H17" s="129"/>
    </row>
    <row r="18" spans="1:11" ht="38.25" x14ac:dyDescent="0.25">
      <c r="A18" s="16"/>
      <c r="B18" s="16">
        <v>72</v>
      </c>
      <c r="C18" s="27" t="s">
        <v>27</v>
      </c>
      <c r="D18" s="137">
        <v>0</v>
      </c>
      <c r="E18" s="129">
        <v>0</v>
      </c>
      <c r="F18" s="129"/>
      <c r="G18" s="129"/>
      <c r="H18" s="132"/>
    </row>
    <row r="19" spans="1:11" x14ac:dyDescent="0.25">
      <c r="A19" s="16"/>
      <c r="B19" s="16"/>
      <c r="C19" s="27" t="s">
        <v>127</v>
      </c>
      <c r="D19" s="138"/>
      <c r="E19" s="129"/>
      <c r="F19" s="129"/>
      <c r="G19" s="129"/>
      <c r="H19" s="129"/>
    </row>
    <row r="22" spans="1:11" ht="15.75" x14ac:dyDescent="0.25">
      <c r="A22" s="151" t="s">
        <v>40</v>
      </c>
      <c r="B22" s="172"/>
      <c r="C22" s="172"/>
      <c r="D22" s="172"/>
      <c r="E22" s="172"/>
      <c r="F22" s="172"/>
      <c r="G22" s="172"/>
      <c r="H22" s="172"/>
    </row>
    <row r="23" spans="1:11" ht="18" x14ac:dyDescent="0.25">
      <c r="A23" s="4"/>
      <c r="B23" s="4"/>
      <c r="C23" s="4"/>
      <c r="D23" s="117"/>
      <c r="E23" s="117"/>
      <c r="F23" s="117"/>
      <c r="G23" s="131"/>
      <c r="H23" s="131"/>
    </row>
    <row r="24" spans="1:11" ht="25.5" x14ac:dyDescent="0.25">
      <c r="A24" s="21" t="s">
        <v>5</v>
      </c>
      <c r="B24" s="20" t="s">
        <v>6</v>
      </c>
      <c r="C24" s="20" t="s">
        <v>9</v>
      </c>
      <c r="D24" s="118" t="s">
        <v>138</v>
      </c>
      <c r="E24" s="128" t="s">
        <v>135</v>
      </c>
      <c r="F24" s="128" t="s">
        <v>139</v>
      </c>
      <c r="G24" s="128" t="s">
        <v>129</v>
      </c>
      <c r="H24" s="128" t="s">
        <v>140</v>
      </c>
    </row>
    <row r="25" spans="1:11" x14ac:dyDescent="0.25">
      <c r="A25" s="38"/>
      <c r="B25" s="39"/>
      <c r="C25" s="37" t="s">
        <v>1</v>
      </c>
      <c r="D25" s="133">
        <f>D26+D32</f>
        <v>700939.20000000007</v>
      </c>
      <c r="E25" s="133">
        <f t="shared" ref="E25:H25" si="3">E26+E32</f>
        <v>854346.02</v>
      </c>
      <c r="F25" s="133">
        <f t="shared" si="3"/>
        <v>993851.91</v>
      </c>
      <c r="G25" s="133">
        <f t="shared" si="3"/>
        <v>993851.91</v>
      </c>
      <c r="H25" s="133">
        <f t="shared" si="3"/>
        <v>993851.91</v>
      </c>
    </row>
    <row r="26" spans="1:11" ht="15.75" customHeight="1" x14ac:dyDescent="0.25">
      <c r="A26" s="11">
        <v>3</v>
      </c>
      <c r="B26" s="11"/>
      <c r="C26" s="11" t="s">
        <v>10</v>
      </c>
      <c r="D26" s="119">
        <f>D27+D28+D29+D31+D30</f>
        <v>690755.79</v>
      </c>
      <c r="E26" s="135">
        <f>E27+E28+E29+E31+E30</f>
        <v>841058.21</v>
      </c>
      <c r="F26" s="135">
        <f>F27+F28+F29+F31+F30</f>
        <v>982651.91</v>
      </c>
      <c r="G26" s="135">
        <f t="shared" ref="G26:H26" si="4">G27+G28+G29+G31+G30</f>
        <v>982651.91</v>
      </c>
      <c r="H26" s="135">
        <f t="shared" si="4"/>
        <v>982651.91</v>
      </c>
      <c r="J26" s="141"/>
      <c r="K26" s="61"/>
    </row>
    <row r="27" spans="1:11" ht="15.75" customHeight="1" x14ac:dyDescent="0.25">
      <c r="A27" s="11"/>
      <c r="B27" s="16">
        <v>31</v>
      </c>
      <c r="C27" s="16" t="s">
        <v>11</v>
      </c>
      <c r="D27" s="137">
        <v>607385.93000000005</v>
      </c>
      <c r="E27" s="129">
        <f>530.9+729000+900+3900</f>
        <v>734330.9</v>
      </c>
      <c r="F27" s="129">
        <v>862042.9</v>
      </c>
      <c r="G27" s="129">
        <v>862042.9</v>
      </c>
      <c r="H27" s="129">
        <v>862042.9</v>
      </c>
      <c r="J27" s="61"/>
    </row>
    <row r="28" spans="1:11" x14ac:dyDescent="0.25">
      <c r="A28" s="12"/>
      <c r="B28" s="12">
        <v>32</v>
      </c>
      <c r="C28" s="12" t="s">
        <v>22</v>
      </c>
      <c r="D28" s="137">
        <v>82538.539999999994</v>
      </c>
      <c r="E28" s="129">
        <f>20359.01+2900+6500+41214+78.94+35150+100+100</f>
        <v>106401.95</v>
      </c>
      <c r="F28" s="129">
        <v>118109.01</v>
      </c>
      <c r="G28" s="129">
        <v>118109.01</v>
      </c>
      <c r="H28" s="129">
        <v>118109.01</v>
      </c>
      <c r="J28" s="61"/>
    </row>
    <row r="29" spans="1:11" x14ac:dyDescent="0.25">
      <c r="A29" s="12"/>
      <c r="B29" s="12">
        <v>34</v>
      </c>
      <c r="C29" s="12" t="s">
        <v>65</v>
      </c>
      <c r="D29" s="137">
        <v>0</v>
      </c>
      <c r="E29" s="129">
        <v>0</v>
      </c>
      <c r="F29" s="129">
        <v>0</v>
      </c>
      <c r="G29" s="129">
        <v>0</v>
      </c>
      <c r="H29" s="129">
        <v>0</v>
      </c>
      <c r="J29" s="61"/>
    </row>
    <row r="30" spans="1:11" x14ac:dyDescent="0.25">
      <c r="A30" s="12"/>
      <c r="B30" s="12">
        <v>36</v>
      </c>
      <c r="C30" s="12" t="s">
        <v>132</v>
      </c>
      <c r="D30" s="137">
        <v>500</v>
      </c>
      <c r="E30" s="129">
        <v>0</v>
      </c>
      <c r="F30" s="129">
        <v>1500</v>
      </c>
      <c r="G30" s="129">
        <v>1500</v>
      </c>
      <c r="H30" s="129">
        <v>1500</v>
      </c>
      <c r="J30" s="61"/>
    </row>
    <row r="31" spans="1:11" x14ac:dyDescent="0.25">
      <c r="A31" s="12"/>
      <c r="B31" s="12">
        <v>38</v>
      </c>
      <c r="C31" s="12" t="s">
        <v>131</v>
      </c>
      <c r="D31" s="137">
        <v>331.32</v>
      </c>
      <c r="E31" s="129">
        <v>325.36</v>
      </c>
      <c r="F31" s="129">
        <v>1000</v>
      </c>
      <c r="G31" s="129">
        <v>1000</v>
      </c>
      <c r="H31" s="129">
        <v>1000</v>
      </c>
      <c r="J31" s="61"/>
    </row>
    <row r="32" spans="1:11" ht="25.5" x14ac:dyDescent="0.25">
      <c r="A32" s="14">
        <v>4</v>
      </c>
      <c r="B32" s="15"/>
      <c r="C32" s="26" t="s">
        <v>12</v>
      </c>
      <c r="D32" s="137">
        <f>D33</f>
        <v>10183.41</v>
      </c>
      <c r="E32" s="135">
        <f>E33</f>
        <v>13287.81</v>
      </c>
      <c r="F32" s="135">
        <f>F33</f>
        <v>11200</v>
      </c>
      <c r="G32" s="135">
        <f t="shared" ref="G32:H32" si="5">G33</f>
        <v>11200</v>
      </c>
      <c r="H32" s="135">
        <f t="shared" si="5"/>
        <v>11200</v>
      </c>
    </row>
    <row r="33" spans="1:8" ht="38.25" x14ac:dyDescent="0.25">
      <c r="A33" s="16"/>
      <c r="B33" s="16">
        <v>41</v>
      </c>
      <c r="C33" s="27" t="s">
        <v>13</v>
      </c>
      <c r="D33" s="137">
        <v>10183.41</v>
      </c>
      <c r="E33" s="129">
        <f>1100+53+10200+1934.81</f>
        <v>13287.81</v>
      </c>
      <c r="F33" s="129">
        <v>11200</v>
      </c>
      <c r="G33" s="129">
        <v>11200</v>
      </c>
      <c r="H33" s="129">
        <v>11200</v>
      </c>
    </row>
    <row r="34" spans="1:8" x14ac:dyDescent="0.25">
      <c r="A34" s="71"/>
      <c r="B34" s="71"/>
      <c r="C34" s="71" t="s">
        <v>127</v>
      </c>
      <c r="D34" s="139"/>
      <c r="E34" s="129"/>
      <c r="F34" s="136">
        <v>0</v>
      </c>
      <c r="G34" s="136">
        <v>0</v>
      </c>
      <c r="H34" s="136">
        <v>0</v>
      </c>
    </row>
    <row r="36" spans="1:8" x14ac:dyDescent="0.25">
      <c r="C36" s="141"/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8" workbookViewId="0">
      <selection activeCell="F28" sqref="F28"/>
    </sheetView>
  </sheetViews>
  <sheetFormatPr defaultRowHeight="15" x14ac:dyDescent="0.25"/>
  <cols>
    <col min="1" max="1" width="25.28515625" customWidth="1"/>
    <col min="2" max="6" width="25.28515625" style="113" customWidth="1"/>
  </cols>
  <sheetData>
    <row r="1" spans="1:8" ht="42" customHeight="1" x14ac:dyDescent="0.25">
      <c r="A1" s="151" t="s">
        <v>133</v>
      </c>
      <c r="B1" s="151"/>
      <c r="C1" s="151"/>
      <c r="D1" s="151"/>
      <c r="E1" s="151"/>
      <c r="F1" s="151"/>
    </row>
    <row r="2" spans="1:8" ht="18" customHeight="1" x14ac:dyDescent="0.25">
      <c r="A2" s="25"/>
      <c r="B2" s="103"/>
      <c r="C2" s="103"/>
      <c r="D2" s="103"/>
      <c r="E2" s="103"/>
      <c r="F2" s="103"/>
    </row>
    <row r="3" spans="1:8" ht="15.75" customHeight="1" x14ac:dyDescent="0.25">
      <c r="A3" s="151" t="s">
        <v>19</v>
      </c>
      <c r="B3" s="151"/>
      <c r="C3" s="151"/>
      <c r="D3" s="151"/>
      <c r="E3" s="151"/>
      <c r="F3" s="151"/>
    </row>
    <row r="4" spans="1:8" ht="18" x14ac:dyDescent="0.25">
      <c r="B4" s="103"/>
      <c r="C4" s="103"/>
      <c r="D4" s="103"/>
      <c r="E4" s="103"/>
      <c r="F4" s="103"/>
    </row>
    <row r="5" spans="1:8" ht="18" customHeight="1" x14ac:dyDescent="0.25">
      <c r="A5" s="151" t="s">
        <v>4</v>
      </c>
      <c r="B5" s="151"/>
      <c r="C5" s="151"/>
      <c r="D5" s="151"/>
      <c r="E5" s="151"/>
      <c r="F5" s="151"/>
    </row>
    <row r="6" spans="1:8" ht="18" x14ac:dyDescent="0.25">
      <c r="A6" s="25"/>
      <c r="B6" s="103"/>
      <c r="C6" s="103"/>
      <c r="D6" s="103"/>
      <c r="E6" s="103"/>
      <c r="F6" s="103"/>
    </row>
    <row r="7" spans="1:8" ht="15.75" customHeight="1" x14ac:dyDescent="0.25">
      <c r="A7" s="151" t="s">
        <v>41</v>
      </c>
      <c r="B7" s="151"/>
      <c r="C7" s="151"/>
      <c r="D7" s="151"/>
      <c r="E7" s="151"/>
      <c r="F7" s="151"/>
    </row>
    <row r="8" spans="1:8" ht="18" x14ac:dyDescent="0.25">
      <c r="A8" s="25"/>
      <c r="B8" s="103"/>
      <c r="C8" s="103"/>
      <c r="D8" s="103"/>
      <c r="E8" s="103"/>
      <c r="F8" s="103"/>
    </row>
    <row r="9" spans="1:8" ht="25.5" x14ac:dyDescent="0.25">
      <c r="A9" s="21" t="s">
        <v>43</v>
      </c>
      <c r="B9" s="116" t="s">
        <v>138</v>
      </c>
      <c r="C9" s="114" t="s">
        <v>135</v>
      </c>
      <c r="D9" s="114" t="s">
        <v>139</v>
      </c>
      <c r="E9" s="128" t="s">
        <v>129</v>
      </c>
      <c r="F9" s="128" t="s">
        <v>140</v>
      </c>
    </row>
    <row r="10" spans="1:8" x14ac:dyDescent="0.25">
      <c r="A10" s="40" t="s">
        <v>0</v>
      </c>
      <c r="B10" s="104">
        <f>B11+B13+B18+B21+B24+B28</f>
        <v>689990.55999999994</v>
      </c>
      <c r="C10" s="104">
        <f>C11+C13+C18+C21+C24+C28</f>
        <v>854346.02</v>
      </c>
      <c r="D10" s="104">
        <f t="shared" ref="D10:F10" si="0">D11+D13+D18+D21+D24+D28</f>
        <v>993851.91</v>
      </c>
      <c r="E10" s="104">
        <f t="shared" si="0"/>
        <v>993851.91</v>
      </c>
      <c r="F10" s="104">
        <f t="shared" si="0"/>
        <v>993851.91</v>
      </c>
      <c r="H10" s="113"/>
    </row>
    <row r="11" spans="1:8" ht="25.5" x14ac:dyDescent="0.25">
      <c r="A11" s="26" t="s">
        <v>75</v>
      </c>
      <c r="B11" s="105">
        <f>B12</f>
        <v>22938.37</v>
      </c>
      <c r="C11" s="105">
        <f t="shared" ref="C11:F11" si="1">C12</f>
        <v>20889.91</v>
      </c>
      <c r="D11" s="105">
        <f t="shared" si="1"/>
        <v>20889.91</v>
      </c>
      <c r="E11" s="105">
        <f t="shared" si="1"/>
        <v>20889.91</v>
      </c>
      <c r="F11" s="105">
        <f t="shared" si="1"/>
        <v>20889.91</v>
      </c>
    </row>
    <row r="12" spans="1:8" x14ac:dyDescent="0.25">
      <c r="A12" s="13" t="s">
        <v>45</v>
      </c>
      <c r="B12" s="106">
        <v>22938.37</v>
      </c>
      <c r="C12" s="106">
        <v>20889.91</v>
      </c>
      <c r="D12" s="106">
        <v>20889.91</v>
      </c>
      <c r="E12" s="106">
        <v>20889.91</v>
      </c>
      <c r="F12" s="106">
        <v>20889.91</v>
      </c>
    </row>
    <row r="13" spans="1:8" x14ac:dyDescent="0.25">
      <c r="A13" s="63" t="s">
        <v>76</v>
      </c>
      <c r="B13" s="107">
        <f>B14+B15+B17</f>
        <v>1058.5</v>
      </c>
      <c r="C13" s="107">
        <f t="shared" ref="C13" si="2">C14+C15+C17</f>
        <v>4000</v>
      </c>
      <c r="D13" s="107">
        <f t="shared" ref="D13" si="3">D14+D15+D17</f>
        <v>4000</v>
      </c>
      <c r="E13" s="107">
        <f t="shared" ref="E13:F13" si="4">E14+E15+E17</f>
        <v>4000</v>
      </c>
      <c r="F13" s="107">
        <f t="shared" si="4"/>
        <v>4000</v>
      </c>
    </row>
    <row r="14" spans="1:8" x14ac:dyDescent="0.25">
      <c r="A14" s="64" t="s">
        <v>77</v>
      </c>
      <c r="B14" s="106">
        <v>1058.5</v>
      </c>
      <c r="C14" s="106">
        <v>3000</v>
      </c>
      <c r="D14" s="106">
        <v>4000</v>
      </c>
      <c r="E14" s="106">
        <v>4000</v>
      </c>
      <c r="F14" s="106">
        <v>4000</v>
      </c>
    </row>
    <row r="15" spans="1:8" ht="24.75" customHeight="1" x14ac:dyDescent="0.25">
      <c r="A15" s="65" t="s">
        <v>78</v>
      </c>
      <c r="B15" s="106">
        <v>0</v>
      </c>
      <c r="C15" s="106">
        <v>1000</v>
      </c>
      <c r="D15" s="106">
        <v>0</v>
      </c>
      <c r="E15" s="106">
        <v>0</v>
      </c>
      <c r="F15" s="106">
        <v>0</v>
      </c>
    </row>
    <row r="16" spans="1:8" hidden="1" x14ac:dyDescent="0.25">
      <c r="A16" s="12" t="s">
        <v>79</v>
      </c>
      <c r="B16" s="106"/>
      <c r="C16" s="106"/>
      <c r="D16" s="106"/>
      <c r="E16" s="106"/>
      <c r="F16" s="106"/>
    </row>
    <row r="17" spans="1:6" x14ac:dyDescent="0.25">
      <c r="A17" s="17" t="s">
        <v>66</v>
      </c>
      <c r="B17" s="108"/>
      <c r="C17" s="106">
        <v>0</v>
      </c>
      <c r="D17" s="106">
        <v>0</v>
      </c>
      <c r="E17" s="106">
        <v>0</v>
      </c>
      <c r="F17" s="106">
        <v>0</v>
      </c>
    </row>
    <row r="18" spans="1:6" ht="25.5" x14ac:dyDescent="0.25">
      <c r="A18" s="11" t="s">
        <v>88</v>
      </c>
      <c r="B18" s="109">
        <f>B20</f>
        <v>2223</v>
      </c>
      <c r="C18" s="109">
        <f t="shared" ref="C18:D18" si="5">C20</f>
        <v>6553</v>
      </c>
      <c r="D18" s="109">
        <f t="shared" si="5"/>
        <v>8000</v>
      </c>
      <c r="E18" s="109">
        <f t="shared" ref="E18:F18" si="6">E20</f>
        <v>8000</v>
      </c>
      <c r="F18" s="109">
        <f t="shared" si="6"/>
        <v>8000</v>
      </c>
    </row>
    <row r="19" spans="1:6" x14ac:dyDescent="0.25">
      <c r="A19" s="16" t="s">
        <v>66</v>
      </c>
      <c r="B19" s="109"/>
      <c r="C19" s="106">
        <v>0</v>
      </c>
      <c r="D19" s="106">
        <v>0</v>
      </c>
      <c r="E19" s="106">
        <v>0</v>
      </c>
      <c r="F19" s="106">
        <v>0</v>
      </c>
    </row>
    <row r="20" spans="1:6" ht="25.5" x14ac:dyDescent="0.25">
      <c r="A20" s="18" t="s">
        <v>80</v>
      </c>
      <c r="B20" s="108">
        <v>2223</v>
      </c>
      <c r="C20" s="106">
        <v>6553</v>
      </c>
      <c r="D20" s="106">
        <v>8000</v>
      </c>
      <c r="E20" s="106">
        <v>8000</v>
      </c>
      <c r="F20" s="106">
        <v>8000</v>
      </c>
    </row>
    <row r="21" spans="1:6" x14ac:dyDescent="0.25">
      <c r="A21" s="40" t="s">
        <v>81</v>
      </c>
      <c r="B21" s="109">
        <f>B22+B23</f>
        <v>663175.68999999994</v>
      </c>
      <c r="C21" s="109">
        <f t="shared" ref="C21" si="7">C22+C23</f>
        <v>815739.36</v>
      </c>
      <c r="D21" s="109">
        <f>D22+D23</f>
        <v>929500</v>
      </c>
      <c r="E21" s="109">
        <f t="shared" ref="E21:F21" si="8">E22+E23</f>
        <v>929500</v>
      </c>
      <c r="F21" s="109">
        <f t="shared" si="8"/>
        <v>929500</v>
      </c>
    </row>
    <row r="22" spans="1:6" ht="25.5" x14ac:dyDescent="0.25">
      <c r="A22" s="18" t="s">
        <v>82</v>
      </c>
      <c r="B22" s="106">
        <f>633582.12+29593.57</f>
        <v>663175.68999999994</v>
      </c>
      <c r="C22" s="106">
        <v>815739.36</v>
      </c>
      <c r="D22" s="106">
        <f>889500+40000</f>
        <v>929500</v>
      </c>
      <c r="E22" s="106">
        <v>929500</v>
      </c>
      <c r="F22" s="106">
        <v>929500</v>
      </c>
    </row>
    <row r="23" spans="1:6" x14ac:dyDescent="0.25">
      <c r="A23" s="66" t="s">
        <v>66</v>
      </c>
      <c r="B23" s="106"/>
      <c r="C23" s="106"/>
      <c r="D23" s="106">
        <v>0</v>
      </c>
      <c r="E23" s="106">
        <v>0</v>
      </c>
      <c r="F23" s="106">
        <v>0</v>
      </c>
    </row>
    <row r="24" spans="1:6" x14ac:dyDescent="0.25">
      <c r="A24" s="13" t="s">
        <v>83</v>
      </c>
      <c r="B24" s="107">
        <f>B25</f>
        <v>500</v>
      </c>
      <c r="C24" s="107">
        <f t="shared" ref="C24:F24" si="9">C25</f>
        <v>2013.75</v>
      </c>
      <c r="D24" s="107">
        <f t="shared" si="9"/>
        <v>3000</v>
      </c>
      <c r="E24" s="107">
        <f t="shared" si="9"/>
        <v>3000</v>
      </c>
      <c r="F24" s="107">
        <f t="shared" si="9"/>
        <v>3000</v>
      </c>
    </row>
    <row r="25" spans="1:6" x14ac:dyDescent="0.25">
      <c r="A25" s="13" t="s">
        <v>89</v>
      </c>
      <c r="B25" s="106">
        <v>500</v>
      </c>
      <c r="C25" s="106">
        <v>2013.75</v>
      </c>
      <c r="D25" s="106">
        <v>3000</v>
      </c>
      <c r="E25" s="106">
        <v>3000</v>
      </c>
      <c r="F25" s="106">
        <v>3000</v>
      </c>
    </row>
    <row r="26" spans="1:6" s="68" customFormat="1" ht="38.25" x14ac:dyDescent="0.25">
      <c r="A26" s="67" t="s">
        <v>84</v>
      </c>
      <c r="B26" s="107">
        <f>B27</f>
        <v>0</v>
      </c>
      <c r="C26" s="107">
        <f t="shared" ref="C26:F26" si="10">C27</f>
        <v>0</v>
      </c>
      <c r="D26" s="107">
        <f t="shared" si="10"/>
        <v>0</v>
      </c>
      <c r="E26" s="107">
        <f t="shared" si="10"/>
        <v>0</v>
      </c>
      <c r="F26" s="107">
        <f t="shared" si="10"/>
        <v>0</v>
      </c>
    </row>
    <row r="27" spans="1:6" s="68" customFormat="1" x14ac:dyDescent="0.25">
      <c r="A27" s="69" t="s">
        <v>66</v>
      </c>
      <c r="B27" s="107"/>
      <c r="C27" s="106">
        <v>0</v>
      </c>
      <c r="D27" s="106"/>
      <c r="E27" s="106"/>
      <c r="F27" s="106"/>
    </row>
    <row r="28" spans="1:6" s="68" customFormat="1" x14ac:dyDescent="0.25">
      <c r="A28" s="70" t="s">
        <v>85</v>
      </c>
      <c r="B28" s="107">
        <f t="shared" ref="B28:C28" si="11">B29</f>
        <v>95</v>
      </c>
      <c r="C28" s="107">
        <f t="shared" si="11"/>
        <v>5150</v>
      </c>
      <c r="D28" s="107">
        <f>D29</f>
        <v>28462</v>
      </c>
      <c r="E28" s="107">
        <f>E29</f>
        <v>28462</v>
      </c>
      <c r="F28" s="107">
        <f>F29</f>
        <v>28462</v>
      </c>
    </row>
    <row r="29" spans="1:6" x14ac:dyDescent="0.25">
      <c r="A29" s="71"/>
      <c r="B29" s="110">
        <v>95</v>
      </c>
      <c r="C29" s="111">
        <v>5150</v>
      </c>
      <c r="D29" s="143">
        <v>28462</v>
      </c>
      <c r="E29" s="143">
        <v>28462</v>
      </c>
      <c r="F29" s="143">
        <v>28462</v>
      </c>
    </row>
    <row r="31" spans="1:6" ht="15.75" customHeight="1" x14ac:dyDescent="0.25">
      <c r="A31" s="151" t="s">
        <v>42</v>
      </c>
      <c r="B31" s="151"/>
      <c r="C31" s="151"/>
      <c r="D31" s="151"/>
      <c r="E31" s="151"/>
      <c r="F31" s="151"/>
    </row>
    <row r="32" spans="1:6" ht="18" x14ac:dyDescent="0.25">
      <c r="A32" s="25"/>
      <c r="B32" s="103"/>
      <c r="C32" s="103"/>
      <c r="D32" s="103"/>
      <c r="E32" s="103"/>
      <c r="F32" s="103"/>
    </row>
    <row r="33" spans="1:9" ht="25.5" x14ac:dyDescent="0.25">
      <c r="A33" s="21" t="s">
        <v>43</v>
      </c>
      <c r="B33" s="116" t="s">
        <v>138</v>
      </c>
      <c r="C33" s="114" t="s">
        <v>135</v>
      </c>
      <c r="D33" s="114" t="s">
        <v>139</v>
      </c>
      <c r="E33" s="128" t="s">
        <v>129</v>
      </c>
      <c r="F33" s="128" t="s">
        <v>140</v>
      </c>
    </row>
    <row r="34" spans="1:9" x14ac:dyDescent="0.25">
      <c r="A34" s="40" t="s">
        <v>1</v>
      </c>
      <c r="B34" s="104">
        <f>B35+B40+B43+B46+B52+B55+B57+B60+B59</f>
        <v>700939.20000000007</v>
      </c>
      <c r="C34" s="104">
        <f t="shared" ref="C34:D34" si="12">C35+C40+C43+C46+C52+C55+C57+C60-C59</f>
        <v>854346.02</v>
      </c>
      <c r="D34" s="104">
        <f t="shared" si="12"/>
        <v>993851.91</v>
      </c>
      <c r="E34" s="104">
        <f t="shared" ref="E34:F34" si="13">E35+E40+E43+E46+E52+E55+E57+E60-E59</f>
        <v>993851.91</v>
      </c>
      <c r="F34" s="104">
        <f t="shared" si="13"/>
        <v>993851.91</v>
      </c>
      <c r="H34" s="113"/>
    </row>
    <row r="35" spans="1:9" ht="15.75" customHeight="1" x14ac:dyDescent="0.25">
      <c r="A35" s="26" t="s">
        <v>44</v>
      </c>
      <c r="B35" s="109">
        <f>B36+B37+B38+B39</f>
        <v>22914.18</v>
      </c>
      <c r="C35" s="109">
        <f t="shared" ref="C35" si="14">C36+C37+C38+C39</f>
        <v>20889.91</v>
      </c>
      <c r="D35" s="109">
        <f>D36+D37+D38+D39</f>
        <v>20889.91</v>
      </c>
      <c r="E35" s="109">
        <f>E36+E37+E38+E39</f>
        <v>20889.91</v>
      </c>
      <c r="F35" s="109">
        <f>F36+F37+F38+F39</f>
        <v>20889.91</v>
      </c>
      <c r="I35" s="61"/>
    </row>
    <row r="36" spans="1:9" x14ac:dyDescent="0.25">
      <c r="A36" s="13">
        <v>31</v>
      </c>
      <c r="B36" s="108">
        <v>530.9</v>
      </c>
      <c r="C36" s="106">
        <v>530.9</v>
      </c>
      <c r="D36" s="106">
        <v>530.9</v>
      </c>
      <c r="E36" s="106">
        <v>530.9</v>
      </c>
      <c r="F36" s="106">
        <v>530.9</v>
      </c>
    </row>
    <row r="37" spans="1:9" x14ac:dyDescent="0.25">
      <c r="A37" s="13">
        <v>32</v>
      </c>
      <c r="B37" s="108">
        <v>22383.279999999999</v>
      </c>
      <c r="C37" s="106">
        <v>20359.009999999998</v>
      </c>
      <c r="D37" s="106">
        <v>20359.009999999998</v>
      </c>
      <c r="E37" s="106">
        <v>20359.009999999998</v>
      </c>
      <c r="F37" s="106">
        <v>20359.009999999998</v>
      </c>
      <c r="I37" s="113"/>
    </row>
    <row r="38" spans="1:9" x14ac:dyDescent="0.25">
      <c r="A38" s="13">
        <v>34</v>
      </c>
      <c r="B38" s="108">
        <v>0</v>
      </c>
      <c r="C38" s="106">
        <v>0</v>
      </c>
      <c r="D38" s="106">
        <v>0</v>
      </c>
      <c r="E38" s="106">
        <v>0</v>
      </c>
      <c r="F38" s="106">
        <v>0</v>
      </c>
    </row>
    <row r="39" spans="1:9" x14ac:dyDescent="0.25">
      <c r="A39" s="12">
        <v>37</v>
      </c>
      <c r="B39" s="108">
        <v>0</v>
      </c>
      <c r="C39" s="106">
        <v>0</v>
      </c>
      <c r="D39" s="106">
        <v>0</v>
      </c>
      <c r="E39" s="106">
        <v>0</v>
      </c>
      <c r="F39" s="106">
        <v>0</v>
      </c>
    </row>
    <row r="40" spans="1:9" x14ac:dyDescent="0.25">
      <c r="A40" s="26" t="s">
        <v>86</v>
      </c>
      <c r="B40" s="109">
        <f>B41+B42</f>
        <v>1353.98</v>
      </c>
      <c r="C40" s="109">
        <f t="shared" ref="C40:D40" si="15">C41+C42</f>
        <v>4000</v>
      </c>
      <c r="D40" s="109">
        <f t="shared" si="15"/>
        <v>4000</v>
      </c>
      <c r="E40" s="109">
        <f t="shared" ref="E40:F40" si="16">E41+E42</f>
        <v>4000</v>
      </c>
      <c r="F40" s="109">
        <f t="shared" si="16"/>
        <v>4000</v>
      </c>
    </row>
    <row r="41" spans="1:9" x14ac:dyDescent="0.25">
      <c r="A41" s="13">
        <v>32</v>
      </c>
      <c r="B41" s="108">
        <v>1311.5</v>
      </c>
      <c r="C41" s="106">
        <v>4000</v>
      </c>
      <c r="D41" s="106">
        <v>3900</v>
      </c>
      <c r="E41" s="106">
        <v>3900</v>
      </c>
      <c r="F41" s="106">
        <v>3900</v>
      </c>
    </row>
    <row r="42" spans="1:9" x14ac:dyDescent="0.25">
      <c r="A42" s="64">
        <v>42</v>
      </c>
      <c r="B42" s="111">
        <v>42.48</v>
      </c>
      <c r="C42" s="111">
        <v>0</v>
      </c>
      <c r="D42" s="115">
        <v>100</v>
      </c>
      <c r="E42" s="115">
        <v>100</v>
      </c>
      <c r="F42" s="115">
        <v>100</v>
      </c>
    </row>
    <row r="43" spans="1:9" ht="26.25" x14ac:dyDescent="0.25">
      <c r="A43" s="72" t="s">
        <v>126</v>
      </c>
      <c r="B43" s="110">
        <f>B44+B45</f>
        <v>2819.49</v>
      </c>
      <c r="C43" s="110">
        <f t="shared" ref="C43:D43" si="17">C44+C45</f>
        <v>6553</v>
      </c>
      <c r="D43" s="110">
        <f t="shared" si="17"/>
        <v>8000</v>
      </c>
      <c r="E43" s="110">
        <f t="shared" ref="E43:F43" si="18">E44+E45</f>
        <v>8000</v>
      </c>
      <c r="F43" s="110">
        <f t="shared" si="18"/>
        <v>8000</v>
      </c>
    </row>
    <row r="44" spans="1:9" x14ac:dyDescent="0.25">
      <c r="A44" s="73">
        <v>32</v>
      </c>
      <c r="B44" s="111">
        <v>2819.49</v>
      </c>
      <c r="C44" s="111">
        <v>6553</v>
      </c>
      <c r="D44" s="111">
        <v>7900</v>
      </c>
      <c r="E44" s="111">
        <v>7900</v>
      </c>
      <c r="F44" s="111">
        <v>7900</v>
      </c>
    </row>
    <row r="45" spans="1:9" x14ac:dyDescent="0.25">
      <c r="A45" s="73">
        <v>42</v>
      </c>
      <c r="B45" s="111">
        <v>0</v>
      </c>
      <c r="C45" s="111">
        <v>0</v>
      </c>
      <c r="D45" s="111">
        <v>100</v>
      </c>
      <c r="E45" s="111">
        <v>100</v>
      </c>
      <c r="F45" s="111">
        <v>100</v>
      </c>
    </row>
    <row r="46" spans="1:9" x14ac:dyDescent="0.25">
      <c r="A46" s="74" t="s">
        <v>81</v>
      </c>
      <c r="B46" s="110">
        <f>B47+B48+B49+B51+B50</f>
        <v>642623.63</v>
      </c>
      <c r="C46" s="110">
        <f>C47+C48+C49+C51+C50</f>
        <v>780739.36</v>
      </c>
      <c r="D46" s="110">
        <f t="shared" ref="D46" si="19">D47+D48+D49+D51+D50</f>
        <v>889500</v>
      </c>
      <c r="E46" s="110">
        <f t="shared" ref="E46:F46" si="20">E47+E48+E49+E51+E50</f>
        <v>889500</v>
      </c>
      <c r="F46" s="110">
        <f t="shared" si="20"/>
        <v>889500</v>
      </c>
    </row>
    <row r="47" spans="1:9" x14ac:dyDescent="0.25">
      <c r="A47" s="75">
        <v>31</v>
      </c>
      <c r="B47" s="112">
        <v>606855.03</v>
      </c>
      <c r="C47" s="111">
        <f>600000+30000+99000</f>
        <v>729000</v>
      </c>
      <c r="D47" s="111">
        <v>835000</v>
      </c>
      <c r="E47" s="111">
        <v>835000</v>
      </c>
      <c r="F47" s="111">
        <v>835000</v>
      </c>
    </row>
    <row r="48" spans="1:9" x14ac:dyDescent="0.25">
      <c r="A48" s="75">
        <v>32</v>
      </c>
      <c r="B48" s="111">
        <v>25296.35</v>
      </c>
      <c r="C48" s="111">
        <f>30000+800+250+1164+9000</f>
        <v>41214</v>
      </c>
      <c r="D48" s="111">
        <v>42500</v>
      </c>
      <c r="E48" s="111">
        <v>42500</v>
      </c>
      <c r="F48" s="111">
        <v>42500</v>
      </c>
    </row>
    <row r="49" spans="1:9" x14ac:dyDescent="0.25">
      <c r="A49" s="75">
        <v>34</v>
      </c>
      <c r="B49" s="111">
        <v>0</v>
      </c>
      <c r="C49" s="111">
        <v>0</v>
      </c>
      <c r="D49" s="111">
        <v>0</v>
      </c>
      <c r="E49" s="111">
        <v>0</v>
      </c>
      <c r="F49" s="111">
        <v>0</v>
      </c>
    </row>
    <row r="50" spans="1:9" x14ac:dyDescent="0.25">
      <c r="A50" s="75">
        <v>38</v>
      </c>
      <c r="B50" s="111">
        <v>331.32</v>
      </c>
      <c r="C50" s="111">
        <v>325.36</v>
      </c>
      <c r="D50" s="111">
        <v>1000</v>
      </c>
      <c r="E50" s="111">
        <v>1000</v>
      </c>
      <c r="F50" s="111">
        <v>1000</v>
      </c>
    </row>
    <row r="51" spans="1:9" x14ac:dyDescent="0.25">
      <c r="A51" s="75">
        <v>42</v>
      </c>
      <c r="B51" s="111">
        <v>10140.93</v>
      </c>
      <c r="C51" s="111">
        <v>10200</v>
      </c>
      <c r="D51" s="111">
        <v>11000</v>
      </c>
      <c r="E51" s="111">
        <v>11000</v>
      </c>
      <c r="F51" s="111">
        <v>11000</v>
      </c>
      <c r="I51" s="61"/>
    </row>
    <row r="52" spans="1:9" x14ac:dyDescent="0.25">
      <c r="A52" s="76" t="s">
        <v>87</v>
      </c>
      <c r="B52" s="110">
        <f>B53+B54</f>
        <v>871.62</v>
      </c>
      <c r="C52" s="110">
        <f t="shared" ref="C52:D52" si="21">C53+C54</f>
        <v>2013.75</v>
      </c>
      <c r="D52" s="110">
        <f t="shared" si="21"/>
        <v>3000</v>
      </c>
      <c r="E52" s="110">
        <f t="shared" ref="E52:F52" si="22">E53+E54</f>
        <v>3000</v>
      </c>
      <c r="F52" s="110">
        <f t="shared" si="22"/>
        <v>3000</v>
      </c>
    </row>
    <row r="53" spans="1:9" x14ac:dyDescent="0.25">
      <c r="A53" s="75">
        <v>32</v>
      </c>
      <c r="B53" s="111">
        <v>871.62</v>
      </c>
      <c r="C53" s="111">
        <v>78.94</v>
      </c>
      <c r="D53" s="111">
        <v>3000</v>
      </c>
      <c r="E53" s="111">
        <v>3000</v>
      </c>
      <c r="F53" s="111">
        <v>3000</v>
      </c>
    </row>
    <row r="54" spans="1:9" x14ac:dyDescent="0.25">
      <c r="A54" s="75">
        <v>42</v>
      </c>
      <c r="B54" s="111">
        <v>0</v>
      </c>
      <c r="C54" s="111">
        <v>1934.81</v>
      </c>
      <c r="D54" s="111">
        <v>0</v>
      </c>
      <c r="E54" s="111">
        <v>0</v>
      </c>
      <c r="F54" s="111">
        <v>0</v>
      </c>
    </row>
    <row r="55" spans="1:9" x14ac:dyDescent="0.25">
      <c r="A55" s="76" t="s">
        <v>90</v>
      </c>
      <c r="B55" s="110">
        <f>B56</f>
        <v>95</v>
      </c>
      <c r="C55" s="110">
        <f t="shared" ref="C55:F55" si="23">C56</f>
        <v>5150</v>
      </c>
      <c r="D55" s="110">
        <f t="shared" si="23"/>
        <v>28462</v>
      </c>
      <c r="E55" s="110">
        <f t="shared" si="23"/>
        <v>28462</v>
      </c>
      <c r="F55" s="110">
        <f t="shared" si="23"/>
        <v>28462</v>
      </c>
      <c r="I55" s="113"/>
    </row>
    <row r="56" spans="1:9" x14ac:dyDescent="0.25">
      <c r="A56" s="77"/>
      <c r="B56" s="111">
        <v>95</v>
      </c>
      <c r="C56" s="111">
        <f>150+1000+4000</f>
        <v>5150</v>
      </c>
      <c r="D56" s="111">
        <v>28462</v>
      </c>
      <c r="E56" s="111">
        <v>28462</v>
      </c>
      <c r="F56" s="111">
        <v>28462</v>
      </c>
    </row>
    <row r="57" spans="1:9" x14ac:dyDescent="0.25">
      <c r="A57" s="76" t="s">
        <v>91</v>
      </c>
      <c r="B57" s="111">
        <v>30261.3</v>
      </c>
      <c r="C57" s="110">
        <f>C58</f>
        <v>35000</v>
      </c>
      <c r="D57" s="110">
        <f>D58</f>
        <v>40000</v>
      </c>
      <c r="E57" s="110">
        <f>E58</f>
        <v>40000</v>
      </c>
      <c r="F57" s="110">
        <f>F58</f>
        <v>40000</v>
      </c>
    </row>
    <row r="58" spans="1:9" x14ac:dyDescent="0.25">
      <c r="A58" s="75">
        <v>32</v>
      </c>
      <c r="B58" s="111">
        <v>0</v>
      </c>
      <c r="C58" s="111">
        <v>35000</v>
      </c>
      <c r="D58" s="111">
        <v>40000</v>
      </c>
      <c r="E58" s="111">
        <v>40000</v>
      </c>
      <c r="F58" s="111">
        <v>40000</v>
      </c>
    </row>
    <row r="59" spans="1:9" ht="30" x14ac:dyDescent="0.25">
      <c r="A59" s="78" t="s">
        <v>92</v>
      </c>
      <c r="B59" s="110">
        <v>0</v>
      </c>
      <c r="C59" s="110">
        <v>0</v>
      </c>
      <c r="D59" s="110">
        <v>0</v>
      </c>
      <c r="E59" s="110">
        <v>0</v>
      </c>
      <c r="F59" s="110">
        <v>0</v>
      </c>
    </row>
    <row r="60" spans="1:9" x14ac:dyDescent="0.25">
      <c r="A60" s="74" t="s">
        <v>74</v>
      </c>
      <c r="B60" s="110"/>
      <c r="C60" s="110">
        <v>0</v>
      </c>
      <c r="D60" s="110">
        <v>0</v>
      </c>
      <c r="E60" s="110">
        <v>0</v>
      </c>
      <c r="F60" s="110">
        <v>0</v>
      </c>
    </row>
  </sheetData>
  <mergeCells count="5">
    <mergeCell ref="A1:F1"/>
    <mergeCell ref="A3:F3"/>
    <mergeCell ref="A5:F5"/>
    <mergeCell ref="A7:F7"/>
    <mergeCell ref="A31:F31"/>
  </mergeCells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E12" sqref="E12"/>
    </sheetView>
  </sheetViews>
  <sheetFormatPr defaultRowHeight="15" x14ac:dyDescent="0.25"/>
  <cols>
    <col min="1" max="1" width="37.7109375" customWidth="1"/>
    <col min="2" max="6" width="25.28515625" style="127" customWidth="1"/>
  </cols>
  <sheetData>
    <row r="1" spans="1:6" ht="42" customHeight="1" x14ac:dyDescent="0.25">
      <c r="A1" s="151" t="s">
        <v>133</v>
      </c>
      <c r="B1" s="151"/>
      <c r="C1" s="151"/>
      <c r="D1" s="151"/>
      <c r="E1" s="151"/>
      <c r="F1" s="151"/>
    </row>
    <row r="2" spans="1:6" ht="18" customHeight="1" x14ac:dyDescent="0.25">
      <c r="A2" s="4"/>
      <c r="B2" s="117"/>
      <c r="C2" s="117"/>
      <c r="D2" s="117"/>
      <c r="E2" s="117"/>
      <c r="F2" s="117"/>
    </row>
    <row r="3" spans="1:6" ht="15.75" x14ac:dyDescent="0.25">
      <c r="A3" s="151" t="s">
        <v>19</v>
      </c>
      <c r="B3" s="151"/>
      <c r="C3" s="151"/>
      <c r="D3" s="151"/>
      <c r="E3" s="152"/>
      <c r="F3" s="152"/>
    </row>
    <row r="4" spans="1:6" ht="18" x14ac:dyDescent="0.25">
      <c r="A4" s="4"/>
      <c r="B4" s="117"/>
      <c r="C4" s="117"/>
      <c r="D4" s="117"/>
      <c r="E4" s="131"/>
      <c r="F4" s="131"/>
    </row>
    <row r="5" spans="1:6" ht="18" customHeight="1" x14ac:dyDescent="0.25">
      <c r="A5" s="151" t="s">
        <v>4</v>
      </c>
      <c r="B5" s="153"/>
      <c r="C5" s="153"/>
      <c r="D5" s="153"/>
      <c r="E5" s="153"/>
      <c r="F5" s="153"/>
    </row>
    <row r="6" spans="1:6" ht="18" x14ac:dyDescent="0.25">
      <c r="A6" s="4"/>
      <c r="B6" s="117"/>
      <c r="C6" s="117"/>
      <c r="D6" s="117"/>
      <c r="E6" s="131"/>
      <c r="F6" s="131"/>
    </row>
    <row r="7" spans="1:6" ht="15.75" x14ac:dyDescent="0.25">
      <c r="A7" s="151" t="s">
        <v>14</v>
      </c>
      <c r="B7" s="172"/>
      <c r="C7" s="172"/>
      <c r="D7" s="172"/>
      <c r="E7" s="172"/>
      <c r="F7" s="172"/>
    </row>
    <row r="8" spans="1:6" ht="18" x14ac:dyDescent="0.25">
      <c r="A8" s="4"/>
      <c r="B8" s="117"/>
      <c r="C8" s="117"/>
      <c r="D8" s="117"/>
      <c r="E8" s="131"/>
      <c r="F8" s="131"/>
    </row>
    <row r="9" spans="1:6" ht="25.5" x14ac:dyDescent="0.25">
      <c r="A9" s="21" t="s">
        <v>43</v>
      </c>
      <c r="B9" s="130" t="s">
        <v>138</v>
      </c>
      <c r="C9" s="128" t="s">
        <v>135</v>
      </c>
      <c r="D9" s="128" t="s">
        <v>139</v>
      </c>
      <c r="E9" s="128" t="s">
        <v>129</v>
      </c>
      <c r="F9" s="128" t="s">
        <v>140</v>
      </c>
    </row>
    <row r="10" spans="1:6" ht="15.75" customHeight="1" x14ac:dyDescent="0.25">
      <c r="A10" s="11" t="s">
        <v>15</v>
      </c>
      <c r="B10" s="120">
        <f>B11</f>
        <v>700939.2</v>
      </c>
      <c r="C10" s="120">
        <f t="shared" ref="C10:F11" si="0">C11</f>
        <v>854346.02</v>
      </c>
      <c r="D10" s="120">
        <f t="shared" si="0"/>
        <v>993851.91</v>
      </c>
      <c r="E10" s="120">
        <f t="shared" si="0"/>
        <v>993851.91</v>
      </c>
      <c r="F10" s="120">
        <f t="shared" si="0"/>
        <v>993851.91</v>
      </c>
    </row>
    <row r="11" spans="1:6" ht="15.75" customHeight="1" x14ac:dyDescent="0.25">
      <c r="A11" s="11" t="s">
        <v>68</v>
      </c>
      <c r="B11" s="121">
        <f>B12</f>
        <v>700939.2</v>
      </c>
      <c r="C11" s="121">
        <f>C12</f>
        <v>854346.02</v>
      </c>
      <c r="D11" s="121">
        <f>D12</f>
        <v>993851.91</v>
      </c>
      <c r="E11" s="121">
        <f t="shared" si="0"/>
        <v>993851.91</v>
      </c>
      <c r="F11" s="121">
        <f t="shared" si="0"/>
        <v>993851.91</v>
      </c>
    </row>
    <row r="12" spans="1:6" x14ac:dyDescent="0.25">
      <c r="A12" s="18" t="s">
        <v>67</v>
      </c>
      <c r="B12" s="121">
        <v>700939.2</v>
      </c>
      <c r="C12" s="129">
        <v>854346.02</v>
      </c>
      <c r="D12" s="129">
        <v>993851.91</v>
      </c>
      <c r="E12" s="129">
        <f>D12</f>
        <v>993851.91</v>
      </c>
      <c r="F12" s="129">
        <f>E12</f>
        <v>993851.91</v>
      </c>
    </row>
    <row r="13" spans="1:6" x14ac:dyDescent="0.25">
      <c r="A13" s="102"/>
      <c r="B13" s="121"/>
      <c r="C13" s="129"/>
      <c r="D13" s="129"/>
      <c r="E13" s="129"/>
      <c r="F13" s="129"/>
    </row>
    <row r="14" spans="1:6" x14ac:dyDescent="0.25">
      <c r="A14" s="11"/>
      <c r="B14" s="121"/>
      <c r="C14" s="129"/>
      <c r="D14" s="129"/>
      <c r="E14" s="129"/>
      <c r="F14" s="132"/>
    </row>
    <row r="15" spans="1:6" x14ac:dyDescent="0.25">
      <c r="A15" s="19"/>
      <c r="B15" s="121"/>
      <c r="C15" s="129"/>
      <c r="D15" s="129"/>
      <c r="E15" s="129"/>
      <c r="F15" s="13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1" t="s">
        <v>133</v>
      </c>
      <c r="B1" s="151"/>
      <c r="C1" s="151"/>
      <c r="D1" s="151"/>
      <c r="E1" s="151"/>
      <c r="F1" s="151"/>
      <c r="G1" s="151"/>
      <c r="H1" s="151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51" t="s">
        <v>19</v>
      </c>
      <c r="B3" s="151"/>
      <c r="C3" s="151"/>
      <c r="D3" s="151"/>
      <c r="E3" s="151"/>
      <c r="F3" s="151"/>
      <c r="G3" s="151"/>
      <c r="H3" s="15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51" t="s">
        <v>48</v>
      </c>
      <c r="B5" s="151"/>
      <c r="C5" s="151"/>
      <c r="D5" s="151"/>
      <c r="E5" s="151"/>
      <c r="F5" s="151"/>
      <c r="G5" s="151"/>
      <c r="H5" s="15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31</v>
      </c>
      <c r="D7" s="20" t="s">
        <v>138</v>
      </c>
      <c r="E7" s="21" t="s">
        <v>135</v>
      </c>
      <c r="F7" s="21" t="s">
        <v>139</v>
      </c>
      <c r="G7" s="21" t="s">
        <v>129</v>
      </c>
      <c r="H7" s="21" t="s">
        <v>140</v>
      </c>
    </row>
    <row r="8" spans="1:8" x14ac:dyDescent="0.25">
      <c r="A8" s="38"/>
      <c r="B8" s="39"/>
      <c r="C8" s="37" t="s">
        <v>50</v>
      </c>
      <c r="D8" s="39"/>
      <c r="E8" s="38"/>
      <c r="F8" s="38"/>
      <c r="G8" s="38"/>
      <c r="H8" s="38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8" x14ac:dyDescent="0.25">
      <c r="A11" s="11"/>
      <c r="B11" s="16"/>
      <c r="C11" s="41"/>
      <c r="D11" s="8"/>
      <c r="E11" s="9"/>
      <c r="F11" s="9"/>
      <c r="G11" s="9"/>
      <c r="H11" s="9"/>
    </row>
    <row r="12" spans="1:8" x14ac:dyDescent="0.25">
      <c r="A12" s="11"/>
      <c r="B12" s="16"/>
      <c r="C12" s="37" t="s">
        <v>53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17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opLeftCell="A13" workbookViewId="0">
      <selection activeCell="F7" sqref="F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51" t="s">
        <v>133</v>
      </c>
      <c r="B1" s="151"/>
      <c r="C1" s="151"/>
      <c r="D1" s="151"/>
      <c r="E1" s="151"/>
      <c r="F1" s="151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51" t="s">
        <v>19</v>
      </c>
      <c r="B3" s="151"/>
      <c r="C3" s="151"/>
      <c r="D3" s="151"/>
      <c r="E3" s="151"/>
      <c r="F3" s="151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51" t="s">
        <v>49</v>
      </c>
      <c r="B5" s="151"/>
      <c r="C5" s="151"/>
      <c r="D5" s="151"/>
      <c r="E5" s="151"/>
      <c r="F5" s="151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43</v>
      </c>
      <c r="B7" s="20" t="s">
        <v>138</v>
      </c>
      <c r="C7" s="21" t="s">
        <v>135</v>
      </c>
      <c r="D7" s="21" t="s">
        <v>139</v>
      </c>
      <c r="E7" s="21" t="s">
        <v>129</v>
      </c>
      <c r="F7" s="21" t="s">
        <v>140</v>
      </c>
    </row>
    <row r="8" spans="1:6" x14ac:dyDescent="0.25">
      <c r="A8" s="11" t="s">
        <v>50</v>
      </c>
      <c r="B8" s="8"/>
      <c r="C8" s="9"/>
      <c r="D8" s="9"/>
      <c r="E8" s="9"/>
      <c r="F8" s="9"/>
    </row>
    <row r="9" spans="1:6" ht="25.5" x14ac:dyDescent="0.25">
      <c r="A9" s="11" t="s">
        <v>51</v>
      </c>
      <c r="B9" s="8"/>
      <c r="C9" s="9"/>
      <c r="D9" s="9"/>
      <c r="E9" s="9"/>
      <c r="F9" s="9"/>
    </row>
    <row r="10" spans="1:6" ht="25.5" x14ac:dyDescent="0.25">
      <c r="A10" s="18" t="s">
        <v>52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53</v>
      </c>
      <c r="B12" s="8"/>
      <c r="C12" s="9"/>
      <c r="D12" s="9"/>
      <c r="E12" s="9"/>
      <c r="F12" s="9"/>
    </row>
    <row r="13" spans="1:6" x14ac:dyDescent="0.25">
      <c r="A13" s="26" t="s">
        <v>44</v>
      </c>
      <c r="B13" s="8"/>
      <c r="C13" s="9"/>
      <c r="D13" s="9"/>
      <c r="E13" s="9"/>
      <c r="F13" s="9"/>
    </row>
    <row r="14" spans="1:6" x14ac:dyDescent="0.25">
      <c r="A14" s="13" t="s">
        <v>45</v>
      </c>
      <c r="B14" s="8"/>
      <c r="C14" s="9"/>
      <c r="D14" s="9"/>
      <c r="E14" s="9"/>
      <c r="F14" s="10"/>
    </row>
    <row r="15" spans="1:6" x14ac:dyDescent="0.25">
      <c r="A15" s="26" t="s">
        <v>46</v>
      </c>
      <c r="B15" s="8"/>
      <c r="C15" s="9"/>
      <c r="D15" s="9"/>
      <c r="E15" s="9"/>
      <c r="F15" s="10"/>
    </row>
    <row r="16" spans="1:6" x14ac:dyDescent="0.25">
      <c r="A16" s="13" t="s">
        <v>47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workbookViewId="0">
      <selection activeCell="M56" sqref="M5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1.140625" customWidth="1"/>
    <col min="5" max="9" width="25.28515625" style="127" customWidth="1"/>
  </cols>
  <sheetData>
    <row r="1" spans="1:12" ht="42" customHeight="1" x14ac:dyDescent="0.25">
      <c r="A1" s="151" t="s">
        <v>133</v>
      </c>
      <c r="B1" s="151"/>
      <c r="C1" s="151"/>
      <c r="D1" s="151"/>
      <c r="E1" s="151"/>
      <c r="F1" s="151"/>
      <c r="G1" s="151"/>
      <c r="H1" s="151"/>
      <c r="I1" s="151"/>
    </row>
    <row r="2" spans="1:12" ht="18" x14ac:dyDescent="0.25">
      <c r="A2" s="25"/>
      <c r="B2" s="25"/>
      <c r="C2" s="25"/>
      <c r="D2" s="25"/>
      <c r="E2" s="117"/>
      <c r="F2" s="117"/>
      <c r="G2" s="117"/>
      <c r="H2" s="117"/>
      <c r="I2" s="117"/>
    </row>
    <row r="3" spans="1:12" ht="18" customHeight="1" x14ac:dyDescent="0.25">
      <c r="A3" s="151" t="s">
        <v>18</v>
      </c>
      <c r="B3" s="153"/>
      <c r="C3" s="153"/>
      <c r="D3" s="153"/>
      <c r="E3" s="153"/>
      <c r="F3" s="153"/>
      <c r="G3" s="153"/>
      <c r="H3" s="153"/>
      <c r="I3" s="153"/>
    </row>
    <row r="4" spans="1:12" ht="18" x14ac:dyDescent="0.25">
      <c r="A4" s="25"/>
      <c r="B4" s="25"/>
      <c r="C4" s="25"/>
      <c r="D4" s="25"/>
      <c r="E4" s="117"/>
      <c r="F4" s="117"/>
      <c r="G4" s="117"/>
      <c r="H4" s="117"/>
      <c r="I4" s="117"/>
    </row>
    <row r="5" spans="1:12" x14ac:dyDescent="0.25">
      <c r="A5" s="196" t="s">
        <v>20</v>
      </c>
      <c r="B5" s="197"/>
      <c r="C5" s="198"/>
      <c r="D5" s="20" t="s">
        <v>21</v>
      </c>
      <c r="E5" s="130" t="s">
        <v>138</v>
      </c>
      <c r="F5" s="128" t="s">
        <v>135</v>
      </c>
      <c r="G5" s="128" t="s">
        <v>139</v>
      </c>
      <c r="H5" s="128" t="s">
        <v>141</v>
      </c>
      <c r="I5" s="128" t="s">
        <v>142</v>
      </c>
    </row>
    <row r="6" spans="1:12" x14ac:dyDescent="0.25">
      <c r="A6" s="86"/>
      <c r="B6" s="87"/>
      <c r="C6" s="88"/>
      <c r="D6" s="20"/>
      <c r="E6" s="118">
        <f>E7+E52+E25</f>
        <v>700939.20000000007</v>
      </c>
      <c r="F6" s="118">
        <f>F7+F52+F25</f>
        <v>854346.02</v>
      </c>
      <c r="G6" s="118">
        <f>G7+G52+G25</f>
        <v>993851.91</v>
      </c>
      <c r="H6" s="118">
        <f>H7+H52+H25</f>
        <v>993851.91</v>
      </c>
      <c r="I6" s="118">
        <f>I7+I52+I25</f>
        <v>993851.91</v>
      </c>
    </row>
    <row r="7" spans="1:12" x14ac:dyDescent="0.25">
      <c r="A7" s="183" t="s">
        <v>69</v>
      </c>
      <c r="B7" s="184"/>
      <c r="C7" s="185"/>
      <c r="D7" s="84" t="s">
        <v>93</v>
      </c>
      <c r="E7" s="119">
        <f>E14+E8+E39+E43</f>
        <v>700844.20000000007</v>
      </c>
      <c r="F7" s="119">
        <f>F14+F8+F39+F43</f>
        <v>849196.02</v>
      </c>
      <c r="G7" s="119">
        <f t="shared" ref="G7" si="0">G14+G8+G39+G43</f>
        <v>965389.91</v>
      </c>
      <c r="H7" s="119">
        <f t="shared" ref="H7:I7" si="1">H14+H8+H39+H43</f>
        <v>965389.91</v>
      </c>
      <c r="I7" s="119">
        <f t="shared" si="1"/>
        <v>965389.91</v>
      </c>
      <c r="K7" s="61"/>
      <c r="L7" s="61"/>
    </row>
    <row r="8" spans="1:12" x14ac:dyDescent="0.25">
      <c r="A8" s="183" t="s">
        <v>70</v>
      </c>
      <c r="B8" s="184"/>
      <c r="C8" s="185"/>
      <c r="D8" s="84" t="s">
        <v>94</v>
      </c>
      <c r="E8" s="119">
        <f>E9</f>
        <v>22914.18</v>
      </c>
      <c r="F8" s="119">
        <f t="shared" ref="E8:I9" si="2">F9</f>
        <v>20889.91</v>
      </c>
      <c r="G8" s="119">
        <f t="shared" si="2"/>
        <v>20889.91</v>
      </c>
      <c r="H8" s="119">
        <f t="shared" si="2"/>
        <v>20889.91</v>
      </c>
      <c r="I8" s="119">
        <f t="shared" si="2"/>
        <v>20889.91</v>
      </c>
      <c r="K8" s="61"/>
    </row>
    <row r="9" spans="1:12" ht="18.75" customHeight="1" x14ac:dyDescent="0.25">
      <c r="A9" s="177" t="s">
        <v>96</v>
      </c>
      <c r="B9" s="178"/>
      <c r="C9" s="179"/>
      <c r="D9" s="85" t="s">
        <v>97</v>
      </c>
      <c r="E9" s="119">
        <f t="shared" si="2"/>
        <v>22914.18</v>
      </c>
      <c r="F9" s="119">
        <f t="shared" si="2"/>
        <v>20889.91</v>
      </c>
      <c r="G9" s="119">
        <f t="shared" si="2"/>
        <v>20889.91</v>
      </c>
      <c r="H9" s="119">
        <f t="shared" si="2"/>
        <v>20889.91</v>
      </c>
      <c r="I9" s="119">
        <f t="shared" si="2"/>
        <v>20889.91</v>
      </c>
    </row>
    <row r="10" spans="1:12" x14ac:dyDescent="0.25">
      <c r="A10" s="180">
        <v>3</v>
      </c>
      <c r="B10" s="181"/>
      <c r="C10" s="182"/>
      <c r="D10" s="80" t="s">
        <v>10</v>
      </c>
      <c r="E10" s="120">
        <f>SUM(E11:E13)</f>
        <v>22914.18</v>
      </c>
      <c r="F10" s="120">
        <f>SUM(F11:F13)</f>
        <v>20889.91</v>
      </c>
      <c r="G10" s="120">
        <f t="shared" ref="G10" si="3">SUM(G11:G13)</f>
        <v>20889.91</v>
      </c>
      <c r="H10" s="120">
        <f t="shared" ref="H10:I10" si="4">SUM(H11:H13)</f>
        <v>20889.91</v>
      </c>
      <c r="I10" s="120">
        <f t="shared" si="4"/>
        <v>20889.91</v>
      </c>
    </row>
    <row r="11" spans="1:12" x14ac:dyDescent="0.25">
      <c r="A11" s="190">
        <v>31</v>
      </c>
      <c r="B11" s="191"/>
      <c r="C11" s="192"/>
      <c r="D11" s="80" t="s">
        <v>11</v>
      </c>
      <c r="E11" s="121">
        <v>530.9</v>
      </c>
      <c r="F11" s="129">
        <v>530.9</v>
      </c>
      <c r="G11" s="129">
        <v>530.9</v>
      </c>
      <c r="H11" s="129">
        <v>530.9</v>
      </c>
      <c r="I11" s="129">
        <v>530.9</v>
      </c>
    </row>
    <row r="12" spans="1:12" x14ac:dyDescent="0.25">
      <c r="A12" s="190">
        <v>32</v>
      </c>
      <c r="B12" s="191"/>
      <c r="C12" s="192"/>
      <c r="D12" s="80" t="s">
        <v>22</v>
      </c>
      <c r="E12" s="121">
        <v>22383.279999999999</v>
      </c>
      <c r="F12" s="129">
        <v>20359.009999999998</v>
      </c>
      <c r="G12" s="129">
        <v>20359.009999999998</v>
      </c>
      <c r="H12" s="129">
        <v>20359.009999999998</v>
      </c>
      <c r="I12" s="129">
        <v>20359.009999999998</v>
      </c>
    </row>
    <row r="13" spans="1:12" x14ac:dyDescent="0.25">
      <c r="A13" s="81">
        <v>34</v>
      </c>
      <c r="B13" s="82"/>
      <c r="C13" s="83"/>
      <c r="D13" s="80" t="s">
        <v>65</v>
      </c>
      <c r="E13" s="121">
        <v>0</v>
      </c>
      <c r="F13" s="129">
        <v>0</v>
      </c>
      <c r="G13" s="129">
        <v>0</v>
      </c>
      <c r="H13" s="129">
        <v>0</v>
      </c>
      <c r="I13" s="129">
        <v>0</v>
      </c>
    </row>
    <row r="14" spans="1:12" ht="27" customHeight="1" x14ac:dyDescent="0.25">
      <c r="A14" s="183" t="s">
        <v>95</v>
      </c>
      <c r="B14" s="184"/>
      <c r="C14" s="185"/>
      <c r="D14" s="84" t="s">
        <v>98</v>
      </c>
      <c r="E14" s="119">
        <f>E15+E20+E26+E34</f>
        <v>647668.72</v>
      </c>
      <c r="F14" s="119">
        <f t="shared" ref="F14:G14" si="5">F15+F20+F26+F34</f>
        <v>793306.11</v>
      </c>
      <c r="G14" s="119">
        <f t="shared" si="5"/>
        <v>904500</v>
      </c>
      <c r="H14" s="119">
        <f t="shared" ref="H14:I14" si="6">H15+H20+H26+H34</f>
        <v>904500</v>
      </c>
      <c r="I14" s="119">
        <f t="shared" si="6"/>
        <v>904500</v>
      </c>
    </row>
    <row r="15" spans="1:12" ht="15" customHeight="1" x14ac:dyDescent="0.25">
      <c r="A15" s="177" t="s">
        <v>99</v>
      </c>
      <c r="B15" s="178"/>
      <c r="C15" s="179"/>
      <c r="D15" s="85" t="s">
        <v>100</v>
      </c>
      <c r="E15" s="119">
        <f>E16+E18</f>
        <v>1353.98</v>
      </c>
      <c r="F15" s="119">
        <f>F16+F18</f>
        <v>4000</v>
      </c>
      <c r="G15" s="119">
        <f>G16+G18</f>
        <v>4000</v>
      </c>
      <c r="H15" s="119">
        <f>H16+H18</f>
        <v>4000</v>
      </c>
      <c r="I15" s="119">
        <f>I16+I18</f>
        <v>4000</v>
      </c>
    </row>
    <row r="16" spans="1:12" x14ac:dyDescent="0.25">
      <c r="A16" s="180">
        <v>3</v>
      </c>
      <c r="B16" s="181"/>
      <c r="C16" s="182"/>
      <c r="D16" s="80" t="s">
        <v>10</v>
      </c>
      <c r="E16" s="120">
        <f>E17</f>
        <v>1311.5</v>
      </c>
      <c r="F16" s="120">
        <f>F17</f>
        <v>4000</v>
      </c>
      <c r="G16" s="120">
        <f t="shared" ref="G16:I16" si="7">G17</f>
        <v>3900</v>
      </c>
      <c r="H16" s="120">
        <f t="shared" si="7"/>
        <v>3900</v>
      </c>
      <c r="I16" s="120">
        <f t="shared" si="7"/>
        <v>3900</v>
      </c>
    </row>
    <row r="17" spans="1:9" x14ac:dyDescent="0.25">
      <c r="A17" s="190">
        <v>32</v>
      </c>
      <c r="B17" s="191"/>
      <c r="C17" s="192"/>
      <c r="D17" s="80" t="s">
        <v>22</v>
      </c>
      <c r="E17" s="121">
        <v>1311.5</v>
      </c>
      <c r="F17" s="129">
        <v>4000</v>
      </c>
      <c r="G17" s="129">
        <v>3900</v>
      </c>
      <c r="H17" s="129">
        <v>3900</v>
      </c>
      <c r="I17" s="129">
        <v>3900</v>
      </c>
    </row>
    <row r="18" spans="1:9" ht="25.5" x14ac:dyDescent="0.25">
      <c r="A18" s="180">
        <v>4</v>
      </c>
      <c r="B18" s="181"/>
      <c r="C18" s="182"/>
      <c r="D18" s="80" t="s">
        <v>12</v>
      </c>
      <c r="E18" s="120">
        <f>E19</f>
        <v>42.48</v>
      </c>
      <c r="F18" s="120">
        <f>F19</f>
        <v>0</v>
      </c>
      <c r="G18" s="120">
        <f>G19</f>
        <v>100</v>
      </c>
      <c r="H18" s="120">
        <f>H19</f>
        <v>100</v>
      </c>
      <c r="I18" s="120">
        <f>I19</f>
        <v>100</v>
      </c>
    </row>
    <row r="19" spans="1:9" x14ac:dyDescent="0.25">
      <c r="A19" s="190">
        <v>42</v>
      </c>
      <c r="B19" s="191"/>
      <c r="C19" s="192"/>
      <c r="D19" s="80" t="s">
        <v>71</v>
      </c>
      <c r="E19" s="121">
        <v>42.48</v>
      </c>
      <c r="F19" s="129">
        <v>0</v>
      </c>
      <c r="G19" s="129">
        <v>100</v>
      </c>
      <c r="H19" s="129">
        <v>100</v>
      </c>
      <c r="I19" s="129">
        <v>100</v>
      </c>
    </row>
    <row r="20" spans="1:9" ht="25.5" x14ac:dyDescent="0.25">
      <c r="A20" s="173" t="s">
        <v>101</v>
      </c>
      <c r="B20" s="173"/>
      <c r="C20" s="173"/>
      <c r="D20" s="90" t="s">
        <v>102</v>
      </c>
      <c r="E20" s="122">
        <f t="shared" ref="E20:F20" si="8">E21</f>
        <v>2819.49</v>
      </c>
      <c r="F20" s="122">
        <f t="shared" si="8"/>
        <v>6553</v>
      </c>
      <c r="G20" s="122">
        <f>G21+G23</f>
        <v>8000</v>
      </c>
      <c r="H20" s="122">
        <f>H21+H23</f>
        <v>8000</v>
      </c>
      <c r="I20" s="122">
        <f>I21+I23</f>
        <v>8000</v>
      </c>
    </row>
    <row r="21" spans="1:9" x14ac:dyDescent="0.25">
      <c r="A21" s="174">
        <v>3</v>
      </c>
      <c r="B21" s="174"/>
      <c r="C21" s="174"/>
      <c r="D21" s="80" t="s">
        <v>10</v>
      </c>
      <c r="E21" s="123">
        <f t="shared" ref="E21:I21" si="9">E22</f>
        <v>2819.49</v>
      </c>
      <c r="F21" s="123">
        <f t="shared" si="9"/>
        <v>6553</v>
      </c>
      <c r="G21" s="123">
        <f t="shared" si="9"/>
        <v>7900</v>
      </c>
      <c r="H21" s="123">
        <f t="shared" si="9"/>
        <v>7900</v>
      </c>
      <c r="I21" s="123">
        <f t="shared" si="9"/>
        <v>7900</v>
      </c>
    </row>
    <row r="22" spans="1:9" x14ac:dyDescent="0.25">
      <c r="A22" s="199">
        <v>32</v>
      </c>
      <c r="B22" s="199"/>
      <c r="C22" s="199"/>
      <c r="D22" s="80" t="s">
        <v>22</v>
      </c>
      <c r="E22" s="123">
        <v>2819.49</v>
      </c>
      <c r="F22" s="123">
        <v>6553</v>
      </c>
      <c r="G22" s="123">
        <v>7900</v>
      </c>
      <c r="H22" s="123">
        <v>7900</v>
      </c>
      <c r="I22" s="123">
        <v>7900</v>
      </c>
    </row>
    <row r="23" spans="1:9" ht="25.5" x14ac:dyDescent="0.25">
      <c r="A23" s="193">
        <v>4</v>
      </c>
      <c r="B23" s="194"/>
      <c r="C23" s="195"/>
      <c r="D23" s="89" t="s">
        <v>12</v>
      </c>
      <c r="E23" s="123">
        <v>0</v>
      </c>
      <c r="F23" s="123">
        <v>0</v>
      </c>
      <c r="G23" s="123">
        <f>G24</f>
        <v>100</v>
      </c>
      <c r="H23" s="123">
        <f>H24</f>
        <v>100</v>
      </c>
      <c r="I23" s="123">
        <f>I24</f>
        <v>100</v>
      </c>
    </row>
    <row r="24" spans="1:9" ht="25.5" x14ac:dyDescent="0.25">
      <c r="A24" s="193">
        <v>42</v>
      </c>
      <c r="B24" s="194"/>
      <c r="C24" s="195"/>
      <c r="D24" s="89" t="s">
        <v>30</v>
      </c>
      <c r="E24" s="123">
        <v>0</v>
      </c>
      <c r="F24" s="123">
        <v>0</v>
      </c>
      <c r="G24" s="123">
        <v>100</v>
      </c>
      <c r="H24" s="123">
        <v>100</v>
      </c>
      <c r="I24" s="123">
        <v>100</v>
      </c>
    </row>
    <row r="25" spans="1:9" x14ac:dyDescent="0.25">
      <c r="A25" s="187">
        <v>9222</v>
      </c>
      <c r="B25" s="188"/>
      <c r="C25" s="189"/>
      <c r="D25" s="89" t="s">
        <v>74</v>
      </c>
      <c r="E25" s="123"/>
      <c r="F25" s="123"/>
      <c r="G25" s="123">
        <v>0</v>
      </c>
      <c r="H25" s="123">
        <v>0</v>
      </c>
      <c r="I25" s="123">
        <v>0</v>
      </c>
    </row>
    <row r="26" spans="1:9" x14ac:dyDescent="0.25">
      <c r="A26" s="173" t="s">
        <v>103</v>
      </c>
      <c r="B26" s="173"/>
      <c r="C26" s="173"/>
      <c r="D26" s="90" t="s">
        <v>104</v>
      </c>
      <c r="E26" s="122">
        <f>E27+E32</f>
        <v>642623.63</v>
      </c>
      <c r="F26" s="122">
        <f t="shared" ref="F26:G26" si="10">F27+F32</f>
        <v>780739.36</v>
      </c>
      <c r="G26" s="122">
        <f t="shared" si="10"/>
        <v>889500</v>
      </c>
      <c r="H26" s="122">
        <f t="shared" ref="H26:I26" si="11">H27+H32</f>
        <v>889500</v>
      </c>
      <c r="I26" s="122">
        <f t="shared" si="11"/>
        <v>889500</v>
      </c>
    </row>
    <row r="27" spans="1:9" x14ac:dyDescent="0.25">
      <c r="A27" s="174">
        <v>3</v>
      </c>
      <c r="B27" s="174"/>
      <c r="C27" s="174"/>
      <c r="D27" s="80" t="s">
        <v>10</v>
      </c>
      <c r="E27" s="124">
        <f>SUM(E28:E31)</f>
        <v>632482.69999999995</v>
      </c>
      <c r="F27" s="124">
        <f t="shared" ref="F27" si="12">SUM(F28:F31)</f>
        <v>770539.36</v>
      </c>
      <c r="G27" s="124">
        <f>SUM(G28:G31)</f>
        <v>878500</v>
      </c>
      <c r="H27" s="124">
        <f>SUM(H28:H31)</f>
        <v>878500</v>
      </c>
      <c r="I27" s="124">
        <f>SUM(I28:I31)</f>
        <v>878500</v>
      </c>
    </row>
    <row r="28" spans="1:9" x14ac:dyDescent="0.25">
      <c r="A28" s="174">
        <v>31</v>
      </c>
      <c r="B28" s="174"/>
      <c r="C28" s="174"/>
      <c r="D28" s="80" t="s">
        <v>11</v>
      </c>
      <c r="E28" s="123">
        <v>606855.03</v>
      </c>
      <c r="F28" s="123">
        <f>600000+30000+99000</f>
        <v>729000</v>
      </c>
      <c r="G28" s="123">
        <v>835000</v>
      </c>
      <c r="H28" s="123">
        <v>835000</v>
      </c>
      <c r="I28" s="123">
        <v>835000</v>
      </c>
    </row>
    <row r="29" spans="1:9" x14ac:dyDescent="0.25">
      <c r="A29" s="173">
        <v>32</v>
      </c>
      <c r="B29" s="173"/>
      <c r="C29" s="173"/>
      <c r="D29" s="80" t="s">
        <v>22</v>
      </c>
      <c r="E29" s="123">
        <v>25296.35</v>
      </c>
      <c r="F29" s="123">
        <f>30000+800+250+1164+9000</f>
        <v>41214</v>
      </c>
      <c r="G29" s="123">
        <f>82500-40000</f>
        <v>42500</v>
      </c>
      <c r="H29" s="123">
        <f>82500-40000</f>
        <v>42500</v>
      </c>
      <c r="I29" s="123">
        <f>82500-40000</f>
        <v>42500</v>
      </c>
    </row>
    <row r="30" spans="1:9" x14ac:dyDescent="0.25">
      <c r="A30" s="174">
        <v>34</v>
      </c>
      <c r="B30" s="174"/>
      <c r="C30" s="174"/>
      <c r="D30" s="91" t="s">
        <v>73</v>
      </c>
      <c r="E30" s="123">
        <v>0</v>
      </c>
      <c r="F30" s="123">
        <v>0</v>
      </c>
      <c r="G30" s="123">
        <v>0</v>
      </c>
      <c r="H30" s="123">
        <v>0</v>
      </c>
      <c r="I30" s="123">
        <v>0</v>
      </c>
    </row>
    <row r="31" spans="1:9" x14ac:dyDescent="0.25">
      <c r="A31" s="187">
        <v>38</v>
      </c>
      <c r="B31" s="188"/>
      <c r="C31" s="189"/>
      <c r="D31" s="95" t="s">
        <v>72</v>
      </c>
      <c r="E31" s="123">
        <v>331.32</v>
      </c>
      <c r="F31" s="123">
        <v>325.36</v>
      </c>
      <c r="G31" s="123">
        <v>1000</v>
      </c>
      <c r="H31" s="123">
        <v>1000</v>
      </c>
      <c r="I31" s="123">
        <v>1000</v>
      </c>
    </row>
    <row r="32" spans="1:9" ht="25.5" x14ac:dyDescent="0.25">
      <c r="A32" s="174">
        <v>4</v>
      </c>
      <c r="B32" s="174"/>
      <c r="C32" s="174"/>
      <c r="D32" s="80" t="s">
        <v>12</v>
      </c>
      <c r="E32" s="124">
        <f>E33</f>
        <v>10140.93</v>
      </c>
      <c r="F32" s="124">
        <f t="shared" ref="F32" si="13">F33</f>
        <v>10200</v>
      </c>
      <c r="G32" s="124">
        <f>G33</f>
        <v>11000</v>
      </c>
      <c r="H32" s="124">
        <f>H33</f>
        <v>11000</v>
      </c>
      <c r="I32" s="124">
        <f>I33</f>
        <v>11000</v>
      </c>
    </row>
    <row r="33" spans="1:9" x14ac:dyDescent="0.25">
      <c r="A33" s="174">
        <v>42</v>
      </c>
      <c r="B33" s="174"/>
      <c r="C33" s="174"/>
      <c r="D33" s="91" t="s">
        <v>125</v>
      </c>
      <c r="E33" s="123">
        <v>10140.93</v>
      </c>
      <c r="F33" s="123">
        <f>200+10000</f>
        <v>10200</v>
      </c>
      <c r="G33" s="123">
        <v>11000</v>
      </c>
      <c r="H33" s="123">
        <v>11000</v>
      </c>
      <c r="I33" s="123">
        <v>11000</v>
      </c>
    </row>
    <row r="34" spans="1:9" x14ac:dyDescent="0.25">
      <c r="A34" s="173" t="s">
        <v>105</v>
      </c>
      <c r="B34" s="173"/>
      <c r="C34" s="173"/>
      <c r="D34" s="96" t="s">
        <v>106</v>
      </c>
      <c r="E34" s="122">
        <f>E35+E37</f>
        <v>871.62</v>
      </c>
      <c r="F34" s="122">
        <f t="shared" ref="F34:G34" si="14">F35+F37</f>
        <v>2013.75</v>
      </c>
      <c r="G34" s="122">
        <f t="shared" si="14"/>
        <v>3000</v>
      </c>
      <c r="H34" s="122">
        <f t="shared" ref="H34:I34" si="15">H35+H37</f>
        <v>3000</v>
      </c>
      <c r="I34" s="122">
        <f t="shared" si="15"/>
        <v>3000</v>
      </c>
    </row>
    <row r="35" spans="1:9" x14ac:dyDescent="0.25">
      <c r="A35" s="174">
        <v>3</v>
      </c>
      <c r="B35" s="174"/>
      <c r="C35" s="174"/>
      <c r="D35" s="80" t="s">
        <v>10</v>
      </c>
      <c r="E35" s="123">
        <f t="shared" ref="E35:I35" si="16">E36</f>
        <v>871.62</v>
      </c>
      <c r="F35" s="123">
        <f t="shared" si="16"/>
        <v>78.94</v>
      </c>
      <c r="G35" s="123">
        <f t="shared" si="16"/>
        <v>3000</v>
      </c>
      <c r="H35" s="123">
        <f t="shared" si="16"/>
        <v>3000</v>
      </c>
      <c r="I35" s="123">
        <f t="shared" si="16"/>
        <v>3000</v>
      </c>
    </row>
    <row r="36" spans="1:9" x14ac:dyDescent="0.25">
      <c r="A36" s="174">
        <v>32</v>
      </c>
      <c r="B36" s="174"/>
      <c r="C36" s="174"/>
      <c r="D36" s="80" t="s">
        <v>22</v>
      </c>
      <c r="E36" s="123">
        <v>871.62</v>
      </c>
      <c r="F36" s="123">
        <v>78.94</v>
      </c>
      <c r="G36" s="123">
        <v>3000</v>
      </c>
      <c r="H36" s="123">
        <v>3000</v>
      </c>
      <c r="I36" s="123">
        <v>3000</v>
      </c>
    </row>
    <row r="37" spans="1:9" ht="25.5" x14ac:dyDescent="0.25">
      <c r="A37" s="92">
        <v>4</v>
      </c>
      <c r="B37" s="93"/>
      <c r="C37" s="94"/>
      <c r="D37" s="89" t="s">
        <v>12</v>
      </c>
      <c r="E37" s="123">
        <f>E38</f>
        <v>0</v>
      </c>
      <c r="F37" s="123">
        <f t="shared" ref="F37:I37" si="17">F38</f>
        <v>1934.81</v>
      </c>
      <c r="G37" s="123">
        <f t="shared" si="17"/>
        <v>0</v>
      </c>
      <c r="H37" s="123">
        <f t="shared" si="17"/>
        <v>0</v>
      </c>
      <c r="I37" s="123">
        <f t="shared" si="17"/>
        <v>0</v>
      </c>
    </row>
    <row r="38" spans="1:9" ht="25.5" x14ac:dyDescent="0.25">
      <c r="A38" s="92">
        <v>42</v>
      </c>
      <c r="B38" s="93"/>
      <c r="C38" s="94"/>
      <c r="D38" s="89" t="s">
        <v>30</v>
      </c>
      <c r="E38" s="123">
        <v>0</v>
      </c>
      <c r="F38" s="123">
        <v>1934.81</v>
      </c>
      <c r="G38" s="123"/>
      <c r="H38" s="123"/>
      <c r="I38" s="123"/>
    </row>
    <row r="39" spans="1:9" ht="25.5" x14ac:dyDescent="0.25">
      <c r="A39" s="183" t="s">
        <v>107</v>
      </c>
      <c r="B39" s="184"/>
      <c r="C39" s="185"/>
      <c r="D39" s="97" t="s">
        <v>108</v>
      </c>
      <c r="E39" s="122">
        <f t="shared" ref="E39:I41" si="18">E40</f>
        <v>0</v>
      </c>
      <c r="F39" s="122">
        <f t="shared" si="18"/>
        <v>0</v>
      </c>
      <c r="G39" s="122">
        <f t="shared" si="18"/>
        <v>0</v>
      </c>
      <c r="H39" s="122">
        <f t="shared" si="18"/>
        <v>0</v>
      </c>
      <c r="I39" s="122">
        <f t="shared" si="18"/>
        <v>0</v>
      </c>
    </row>
    <row r="40" spans="1:9" x14ac:dyDescent="0.25">
      <c r="A40" s="173" t="s">
        <v>109</v>
      </c>
      <c r="B40" s="173"/>
      <c r="C40" s="173"/>
      <c r="D40" s="96" t="s">
        <v>110</v>
      </c>
      <c r="E40" s="122">
        <f t="shared" si="18"/>
        <v>0</v>
      </c>
      <c r="F40" s="122">
        <f t="shared" si="18"/>
        <v>0</v>
      </c>
      <c r="G40" s="122">
        <f t="shared" si="18"/>
        <v>0</v>
      </c>
      <c r="H40" s="122">
        <f t="shared" si="18"/>
        <v>0</v>
      </c>
      <c r="I40" s="122">
        <f t="shared" si="18"/>
        <v>0</v>
      </c>
    </row>
    <row r="41" spans="1:9" x14ac:dyDescent="0.25">
      <c r="A41" s="174">
        <v>3</v>
      </c>
      <c r="B41" s="174"/>
      <c r="C41" s="174"/>
      <c r="D41" s="91" t="s">
        <v>10</v>
      </c>
      <c r="E41" s="123">
        <f t="shared" si="18"/>
        <v>0</v>
      </c>
      <c r="F41" s="123">
        <f t="shared" si="18"/>
        <v>0</v>
      </c>
      <c r="G41" s="123">
        <f t="shared" si="18"/>
        <v>0</v>
      </c>
      <c r="H41" s="123">
        <f t="shared" si="18"/>
        <v>0</v>
      </c>
      <c r="I41" s="123">
        <f t="shared" si="18"/>
        <v>0</v>
      </c>
    </row>
    <row r="42" spans="1:9" x14ac:dyDescent="0.25">
      <c r="A42" s="174">
        <v>32</v>
      </c>
      <c r="B42" s="174"/>
      <c r="C42" s="174"/>
      <c r="D42" s="91" t="s">
        <v>22</v>
      </c>
      <c r="E42" s="123">
        <v>0</v>
      </c>
      <c r="F42" s="123">
        <v>0</v>
      </c>
      <c r="G42" s="123">
        <v>0</v>
      </c>
      <c r="H42" s="123">
        <v>0</v>
      </c>
      <c r="I42" s="123">
        <v>0</v>
      </c>
    </row>
    <row r="43" spans="1:9" ht="26.25" x14ac:dyDescent="0.25">
      <c r="A43" s="183" t="s">
        <v>111</v>
      </c>
      <c r="B43" s="184"/>
      <c r="C43" s="185"/>
      <c r="D43" s="72" t="s">
        <v>112</v>
      </c>
      <c r="E43" s="122">
        <f t="shared" ref="E43:I45" si="19">E44</f>
        <v>30261.3</v>
      </c>
      <c r="F43" s="122">
        <f t="shared" si="19"/>
        <v>35000</v>
      </c>
      <c r="G43" s="122">
        <f t="shared" si="19"/>
        <v>40000</v>
      </c>
      <c r="H43" s="122">
        <f t="shared" si="19"/>
        <v>40000</v>
      </c>
      <c r="I43" s="122">
        <f t="shared" si="19"/>
        <v>40000</v>
      </c>
    </row>
    <row r="44" spans="1:9" x14ac:dyDescent="0.25">
      <c r="A44" s="173" t="s">
        <v>103</v>
      </c>
      <c r="B44" s="173"/>
      <c r="C44" s="173"/>
      <c r="D44" s="90" t="s">
        <v>104</v>
      </c>
      <c r="E44" s="124">
        <f t="shared" si="19"/>
        <v>30261.3</v>
      </c>
      <c r="F44" s="124">
        <f t="shared" si="19"/>
        <v>35000</v>
      </c>
      <c r="G44" s="124">
        <f t="shared" si="19"/>
        <v>40000</v>
      </c>
      <c r="H44" s="124">
        <f t="shared" si="19"/>
        <v>40000</v>
      </c>
      <c r="I44" s="124">
        <f t="shared" si="19"/>
        <v>40000</v>
      </c>
    </row>
    <row r="45" spans="1:9" x14ac:dyDescent="0.25">
      <c r="A45" s="174">
        <v>3</v>
      </c>
      <c r="B45" s="174"/>
      <c r="C45" s="174"/>
      <c r="D45" s="91" t="s">
        <v>10</v>
      </c>
      <c r="E45" s="123">
        <f t="shared" si="19"/>
        <v>30261.3</v>
      </c>
      <c r="F45" s="123">
        <f t="shared" si="19"/>
        <v>35000</v>
      </c>
      <c r="G45" s="123">
        <f t="shared" si="19"/>
        <v>40000</v>
      </c>
      <c r="H45" s="123">
        <f t="shared" si="19"/>
        <v>40000</v>
      </c>
      <c r="I45" s="123">
        <f t="shared" si="19"/>
        <v>40000</v>
      </c>
    </row>
    <row r="46" spans="1:9" x14ac:dyDescent="0.25">
      <c r="A46" s="174">
        <v>32</v>
      </c>
      <c r="B46" s="174"/>
      <c r="C46" s="174"/>
      <c r="D46" s="91" t="s">
        <v>22</v>
      </c>
      <c r="E46" s="123">
        <v>30261.3</v>
      </c>
      <c r="F46" s="123">
        <v>35000</v>
      </c>
      <c r="G46" s="123">
        <v>40000</v>
      </c>
      <c r="H46" s="123">
        <v>40000</v>
      </c>
      <c r="I46" s="123">
        <v>40000</v>
      </c>
    </row>
    <row r="47" spans="1:9" x14ac:dyDescent="0.25">
      <c r="A47" s="186" t="s">
        <v>113</v>
      </c>
      <c r="B47" s="186"/>
      <c r="C47" s="186"/>
      <c r="D47" s="98" t="s">
        <v>114</v>
      </c>
      <c r="E47" s="123"/>
      <c r="F47" s="123"/>
      <c r="G47" s="123"/>
      <c r="H47" s="123"/>
      <c r="I47" s="123"/>
    </row>
    <row r="48" spans="1:9" ht="25.5" x14ac:dyDescent="0.25">
      <c r="A48" s="177" t="s">
        <v>96</v>
      </c>
      <c r="B48" s="178"/>
      <c r="C48" s="179"/>
      <c r="D48" s="85" t="s">
        <v>97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</row>
    <row r="49" spans="1:9" x14ac:dyDescent="0.25">
      <c r="A49" s="174">
        <v>4</v>
      </c>
      <c r="B49" s="174"/>
      <c r="C49" s="174"/>
      <c r="D49" s="91"/>
      <c r="E49" s="123">
        <v>0</v>
      </c>
      <c r="F49" s="123">
        <v>0</v>
      </c>
      <c r="G49" s="123">
        <v>0</v>
      </c>
      <c r="H49" s="123">
        <v>0</v>
      </c>
      <c r="I49" s="123">
        <v>0</v>
      </c>
    </row>
    <row r="50" spans="1:9" ht="25.5" x14ac:dyDescent="0.25">
      <c r="A50" s="174">
        <v>42</v>
      </c>
      <c r="B50" s="174"/>
      <c r="C50" s="174"/>
      <c r="D50" s="80" t="s">
        <v>115</v>
      </c>
      <c r="E50" s="123">
        <v>0</v>
      </c>
      <c r="F50" s="123">
        <v>0</v>
      </c>
      <c r="G50" s="123">
        <v>0</v>
      </c>
      <c r="H50" s="123">
        <v>0</v>
      </c>
      <c r="I50" s="123">
        <v>0</v>
      </c>
    </row>
    <row r="51" spans="1:9" ht="25.5" x14ac:dyDescent="0.25">
      <c r="A51" s="174">
        <v>45</v>
      </c>
      <c r="B51" s="174"/>
      <c r="C51" s="174"/>
      <c r="D51" s="80" t="s">
        <v>116</v>
      </c>
      <c r="E51" s="123">
        <v>0</v>
      </c>
      <c r="F51" s="123">
        <v>0</v>
      </c>
      <c r="G51" s="123">
        <v>0</v>
      </c>
      <c r="H51" s="123">
        <v>0</v>
      </c>
      <c r="I51" s="123">
        <v>0</v>
      </c>
    </row>
    <row r="52" spans="1:9" x14ac:dyDescent="0.25">
      <c r="A52" s="176" t="s">
        <v>69</v>
      </c>
      <c r="B52" s="176"/>
      <c r="C52" s="176"/>
      <c r="D52" s="99" t="s">
        <v>93</v>
      </c>
      <c r="E52" s="125">
        <f t="shared" ref="E52:G52" si="20">E53+E62+E66</f>
        <v>95</v>
      </c>
      <c r="F52" s="125">
        <f t="shared" si="20"/>
        <v>5150</v>
      </c>
      <c r="G52" s="125">
        <f t="shared" si="20"/>
        <v>28462</v>
      </c>
      <c r="H52" s="125">
        <f t="shared" ref="H52:I52" si="21">H53+H62+H66</f>
        <v>28462</v>
      </c>
      <c r="I52" s="125">
        <f t="shared" si="21"/>
        <v>28462</v>
      </c>
    </row>
    <row r="53" spans="1:9" x14ac:dyDescent="0.25">
      <c r="A53" s="175" t="s">
        <v>117</v>
      </c>
      <c r="B53" s="175"/>
      <c r="C53" s="175"/>
      <c r="D53" s="100" t="s">
        <v>118</v>
      </c>
      <c r="E53" s="122">
        <f>E58+E54</f>
        <v>0</v>
      </c>
      <c r="F53" s="122">
        <f>F58+F54</f>
        <v>5000</v>
      </c>
      <c r="G53" s="122">
        <f>G58+G54</f>
        <v>28312</v>
      </c>
      <c r="H53" s="122">
        <f>H58+H54</f>
        <v>28312</v>
      </c>
      <c r="I53" s="122">
        <f>I58+I54</f>
        <v>28312</v>
      </c>
    </row>
    <row r="54" spans="1:9" x14ac:dyDescent="0.25">
      <c r="A54" s="177" t="s">
        <v>119</v>
      </c>
      <c r="B54" s="178"/>
      <c r="C54" s="179"/>
      <c r="D54" s="90" t="s">
        <v>120</v>
      </c>
      <c r="E54" s="122">
        <f t="shared" ref="E54:I55" si="22">E55</f>
        <v>0</v>
      </c>
      <c r="F54" s="122">
        <f t="shared" si="22"/>
        <v>1000</v>
      </c>
      <c r="G54" s="122">
        <f t="shared" si="22"/>
        <v>4000</v>
      </c>
      <c r="H54" s="122">
        <f t="shared" si="22"/>
        <v>4000</v>
      </c>
      <c r="I54" s="122">
        <f t="shared" si="22"/>
        <v>4000</v>
      </c>
    </row>
    <row r="55" spans="1:9" x14ac:dyDescent="0.25">
      <c r="A55" s="180">
        <v>3</v>
      </c>
      <c r="B55" s="181"/>
      <c r="C55" s="182"/>
      <c r="D55" s="91" t="s">
        <v>10</v>
      </c>
      <c r="E55" s="126">
        <f t="shared" si="22"/>
        <v>0</v>
      </c>
      <c r="F55" s="126">
        <f t="shared" si="22"/>
        <v>1000</v>
      </c>
      <c r="G55" s="126">
        <f>G56+G57</f>
        <v>4000</v>
      </c>
      <c r="H55" s="126">
        <f>H56+H57</f>
        <v>4000</v>
      </c>
      <c r="I55" s="126">
        <f>I56+I57</f>
        <v>4000</v>
      </c>
    </row>
    <row r="56" spans="1:9" x14ac:dyDescent="0.25">
      <c r="A56" s="180">
        <v>31</v>
      </c>
      <c r="B56" s="181"/>
      <c r="C56" s="182"/>
      <c r="D56" s="80" t="s">
        <v>11</v>
      </c>
      <c r="E56" s="126">
        <v>0</v>
      </c>
      <c r="F56" s="126">
        <v>1000</v>
      </c>
      <c r="G56" s="123">
        <v>3200</v>
      </c>
      <c r="H56" s="123">
        <v>3200</v>
      </c>
      <c r="I56" s="123">
        <v>3200</v>
      </c>
    </row>
    <row r="57" spans="1:9" x14ac:dyDescent="0.25">
      <c r="A57" s="146">
        <v>32</v>
      </c>
      <c r="B57" s="147"/>
      <c r="C57" s="148"/>
      <c r="D57" s="148" t="s">
        <v>22</v>
      </c>
      <c r="E57" s="126"/>
      <c r="F57" s="126">
        <v>0</v>
      </c>
      <c r="G57" s="123">
        <v>800</v>
      </c>
      <c r="H57" s="123">
        <v>800</v>
      </c>
      <c r="I57" s="123">
        <v>800</v>
      </c>
    </row>
    <row r="58" spans="1:9" x14ac:dyDescent="0.25">
      <c r="A58" s="173" t="s">
        <v>109</v>
      </c>
      <c r="B58" s="173"/>
      <c r="C58" s="173"/>
      <c r="D58" s="96" t="s">
        <v>110</v>
      </c>
      <c r="E58" s="122">
        <f>E59</f>
        <v>0</v>
      </c>
      <c r="F58" s="122">
        <f>F59</f>
        <v>4000</v>
      </c>
      <c r="G58" s="122">
        <f>G59</f>
        <v>24312</v>
      </c>
      <c r="H58" s="122">
        <f>H59</f>
        <v>24312</v>
      </c>
      <c r="I58" s="122">
        <f>I59</f>
        <v>24312</v>
      </c>
    </row>
    <row r="59" spans="1:9" x14ac:dyDescent="0.25">
      <c r="A59" s="174">
        <v>3</v>
      </c>
      <c r="B59" s="174"/>
      <c r="C59" s="174"/>
      <c r="D59" s="91" t="s">
        <v>10</v>
      </c>
      <c r="E59" s="124">
        <f>E60+E61</f>
        <v>0</v>
      </c>
      <c r="F59" s="124">
        <f>F60+F61</f>
        <v>4000</v>
      </c>
      <c r="G59" s="124">
        <f>G60+G61</f>
        <v>24312</v>
      </c>
      <c r="H59" s="124">
        <f>H60+H61</f>
        <v>24312</v>
      </c>
      <c r="I59" s="124">
        <f>I60+I61</f>
        <v>24312</v>
      </c>
    </row>
    <row r="60" spans="1:9" x14ac:dyDescent="0.25">
      <c r="A60" s="174">
        <v>31</v>
      </c>
      <c r="B60" s="174"/>
      <c r="C60" s="174"/>
      <c r="D60" s="80" t="s">
        <v>11</v>
      </c>
      <c r="E60" s="123">
        <v>0</v>
      </c>
      <c r="F60" s="123">
        <v>4000</v>
      </c>
      <c r="G60" s="123">
        <v>23312</v>
      </c>
      <c r="H60" s="123">
        <v>23312</v>
      </c>
      <c r="I60" s="123">
        <v>23312</v>
      </c>
    </row>
    <row r="61" spans="1:9" x14ac:dyDescent="0.25">
      <c r="A61" s="174">
        <v>32</v>
      </c>
      <c r="B61" s="174"/>
      <c r="C61" s="174"/>
      <c r="D61" s="91" t="s">
        <v>22</v>
      </c>
      <c r="E61" s="123">
        <v>0</v>
      </c>
      <c r="F61" s="123">
        <v>0</v>
      </c>
      <c r="G61" s="123">
        <v>1000</v>
      </c>
      <c r="H61" s="123">
        <v>1000</v>
      </c>
      <c r="I61" s="123">
        <v>1000</v>
      </c>
    </row>
    <row r="62" spans="1:9" x14ac:dyDescent="0.25">
      <c r="A62" s="175" t="s">
        <v>121</v>
      </c>
      <c r="B62" s="175"/>
      <c r="C62" s="175"/>
      <c r="D62" s="97" t="s">
        <v>122</v>
      </c>
      <c r="E62" s="122">
        <f t="shared" ref="E62:I64" si="23">E63</f>
        <v>0</v>
      </c>
      <c r="F62" s="122">
        <f t="shared" si="23"/>
        <v>0</v>
      </c>
      <c r="G62" s="122">
        <f t="shared" si="23"/>
        <v>0</v>
      </c>
      <c r="H62" s="122">
        <f t="shared" si="23"/>
        <v>0</v>
      </c>
      <c r="I62" s="122">
        <f t="shared" si="23"/>
        <v>0</v>
      </c>
    </row>
    <row r="63" spans="1:9" x14ac:dyDescent="0.25">
      <c r="A63" s="173" t="s">
        <v>109</v>
      </c>
      <c r="B63" s="173"/>
      <c r="C63" s="173"/>
      <c r="D63" s="96" t="s">
        <v>110</v>
      </c>
      <c r="E63" s="122">
        <f t="shared" si="23"/>
        <v>0</v>
      </c>
      <c r="F63" s="122">
        <f t="shared" si="23"/>
        <v>0</v>
      </c>
      <c r="G63" s="122">
        <f t="shared" si="23"/>
        <v>0</v>
      </c>
      <c r="H63" s="122">
        <f t="shared" si="23"/>
        <v>0</v>
      </c>
      <c r="I63" s="122">
        <f t="shared" si="23"/>
        <v>0</v>
      </c>
    </row>
    <row r="64" spans="1:9" x14ac:dyDescent="0.25">
      <c r="A64" s="174">
        <v>3</v>
      </c>
      <c r="B64" s="174"/>
      <c r="C64" s="174"/>
      <c r="D64" s="91" t="s">
        <v>10</v>
      </c>
      <c r="E64" s="124">
        <f t="shared" si="23"/>
        <v>0</v>
      </c>
      <c r="F64" s="124">
        <f t="shared" si="23"/>
        <v>0</v>
      </c>
      <c r="G64" s="124">
        <f t="shared" si="23"/>
        <v>0</v>
      </c>
      <c r="H64" s="124">
        <f t="shared" si="23"/>
        <v>0</v>
      </c>
      <c r="I64" s="124">
        <f t="shared" si="23"/>
        <v>0</v>
      </c>
    </row>
    <row r="65" spans="1:9" x14ac:dyDescent="0.25">
      <c r="A65" s="174">
        <v>32</v>
      </c>
      <c r="B65" s="174"/>
      <c r="C65" s="174"/>
      <c r="D65" s="91" t="s">
        <v>22</v>
      </c>
      <c r="E65" s="123">
        <v>0</v>
      </c>
      <c r="F65" s="123">
        <v>0</v>
      </c>
      <c r="G65" s="123">
        <v>0</v>
      </c>
      <c r="H65" s="123">
        <v>0</v>
      </c>
      <c r="I65" s="123">
        <v>0</v>
      </c>
    </row>
    <row r="66" spans="1:9" x14ac:dyDescent="0.25">
      <c r="A66" s="175" t="s">
        <v>123</v>
      </c>
      <c r="B66" s="175"/>
      <c r="C66" s="175"/>
      <c r="D66" s="97" t="s">
        <v>124</v>
      </c>
      <c r="E66" s="122">
        <f t="shared" ref="E66:I68" si="24">E67</f>
        <v>95</v>
      </c>
      <c r="F66" s="122">
        <f t="shared" si="24"/>
        <v>150</v>
      </c>
      <c r="G66" s="122">
        <f t="shared" si="24"/>
        <v>150</v>
      </c>
      <c r="H66" s="122">
        <f t="shared" si="24"/>
        <v>150</v>
      </c>
      <c r="I66" s="122">
        <f t="shared" si="24"/>
        <v>150</v>
      </c>
    </row>
    <row r="67" spans="1:9" x14ac:dyDescent="0.25">
      <c r="A67" s="173" t="s">
        <v>109</v>
      </c>
      <c r="B67" s="173"/>
      <c r="C67" s="173"/>
      <c r="D67" s="96" t="s">
        <v>110</v>
      </c>
      <c r="E67" s="122">
        <f t="shared" si="24"/>
        <v>95</v>
      </c>
      <c r="F67" s="122">
        <f t="shared" si="24"/>
        <v>150</v>
      </c>
      <c r="G67" s="122">
        <f t="shared" si="24"/>
        <v>150</v>
      </c>
      <c r="H67" s="122">
        <f t="shared" si="24"/>
        <v>150</v>
      </c>
      <c r="I67" s="122">
        <f t="shared" si="24"/>
        <v>150</v>
      </c>
    </row>
    <row r="68" spans="1:9" x14ac:dyDescent="0.25">
      <c r="A68" s="174">
        <v>3</v>
      </c>
      <c r="B68" s="174"/>
      <c r="C68" s="174"/>
      <c r="D68" s="91" t="s">
        <v>10</v>
      </c>
      <c r="E68" s="124">
        <f t="shared" si="24"/>
        <v>95</v>
      </c>
      <c r="F68" s="124">
        <f t="shared" si="24"/>
        <v>150</v>
      </c>
      <c r="G68" s="124">
        <f t="shared" si="24"/>
        <v>150</v>
      </c>
      <c r="H68" s="124">
        <f t="shared" si="24"/>
        <v>150</v>
      </c>
      <c r="I68" s="124">
        <f t="shared" si="24"/>
        <v>150</v>
      </c>
    </row>
    <row r="69" spans="1:9" x14ac:dyDescent="0.25">
      <c r="A69" s="174">
        <v>32</v>
      </c>
      <c r="B69" s="174"/>
      <c r="C69" s="174"/>
      <c r="D69" s="91" t="s">
        <v>22</v>
      </c>
      <c r="E69" s="123">
        <v>95</v>
      </c>
      <c r="F69" s="123">
        <v>150</v>
      </c>
      <c r="G69" s="123">
        <v>150</v>
      </c>
      <c r="H69" s="123">
        <v>150</v>
      </c>
      <c r="I69" s="123">
        <v>150</v>
      </c>
    </row>
    <row r="70" spans="1:9" x14ac:dyDescent="0.25">
      <c r="A70" s="101"/>
      <c r="B70" s="101"/>
      <c r="C70" s="101"/>
      <c r="D70" s="101"/>
    </row>
    <row r="71" spans="1:9" x14ac:dyDescent="0.25">
      <c r="A71" s="101"/>
      <c r="B71" s="101"/>
      <c r="C71" s="101"/>
      <c r="D71" s="101"/>
    </row>
    <row r="72" spans="1:9" x14ac:dyDescent="0.25">
      <c r="A72" s="101"/>
      <c r="B72" s="101"/>
      <c r="C72" s="101"/>
      <c r="D72" s="101"/>
    </row>
    <row r="73" spans="1:9" x14ac:dyDescent="0.25">
      <c r="A73" s="101"/>
      <c r="B73" s="101"/>
      <c r="C73" s="101"/>
      <c r="D73" s="101"/>
    </row>
  </sheetData>
  <mergeCells count="62">
    <mergeCell ref="A9:C9"/>
    <mergeCell ref="A23:C23"/>
    <mergeCell ref="A24:C24"/>
    <mergeCell ref="A25:C25"/>
    <mergeCell ref="A1:I1"/>
    <mergeCell ref="A3:I3"/>
    <mergeCell ref="A5:C5"/>
    <mergeCell ref="A7:C7"/>
    <mergeCell ref="A8:C8"/>
    <mergeCell ref="A22:C22"/>
    <mergeCell ref="A10:C10"/>
    <mergeCell ref="A11:C11"/>
    <mergeCell ref="A12:C12"/>
    <mergeCell ref="A14:C14"/>
    <mergeCell ref="A15:C15"/>
    <mergeCell ref="A16:C16"/>
    <mergeCell ref="A17:C17"/>
    <mergeCell ref="A18:C18"/>
    <mergeCell ref="A19:C19"/>
    <mergeCell ref="A20:C20"/>
    <mergeCell ref="A21:C21"/>
    <mergeCell ref="A39:C39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51:C51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64:C64"/>
    <mergeCell ref="A52:C52"/>
    <mergeCell ref="A53:C53"/>
    <mergeCell ref="A54:C54"/>
    <mergeCell ref="A55:C55"/>
    <mergeCell ref="A56:C56"/>
    <mergeCell ref="A58:C58"/>
    <mergeCell ref="A59:C59"/>
    <mergeCell ref="A60:C60"/>
    <mergeCell ref="A61:C61"/>
    <mergeCell ref="A62:C62"/>
    <mergeCell ref="A63:C63"/>
    <mergeCell ref="A67:C67"/>
    <mergeCell ref="A68:C68"/>
    <mergeCell ref="A69:C69"/>
    <mergeCell ref="A65:C65"/>
    <mergeCell ref="A66:C66"/>
  </mergeCells>
  <pageMargins left="0.7" right="0.7" top="0.75" bottom="0.75" header="0.3" footer="0.3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2025-11-07T06:40:30Z</cp:lastPrinted>
  <dcterms:created xsi:type="dcterms:W3CDTF">2022-08-12T12:51:27Z</dcterms:created>
  <dcterms:modified xsi:type="dcterms:W3CDTF">2025-11-19T12:26:01Z</dcterms:modified>
</cp:coreProperties>
</file>